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4-2025\ALL BANK\Union Bank of India\Ubi - Malharganj Branch\Mohammad Irshad Khan\"/>
    </mc:Choice>
  </mc:AlternateContent>
  <bookViews>
    <workbookView xWindow="0" yWindow="0" windowWidth="21600" windowHeight="9645"/>
  </bookViews>
  <sheets>
    <sheet name="Valuation" sheetId="2" r:id="rId1"/>
  </sheets>
  <calcPr calcId="162913"/>
</workbook>
</file>

<file path=xl/calcChain.xml><?xml version="1.0" encoding="utf-8"?>
<calcChain xmlns="http://schemas.openxmlformats.org/spreadsheetml/2006/main">
  <c r="L18" i="2" l="1"/>
  <c r="M18" i="2"/>
  <c r="M17" i="2"/>
  <c r="K17" i="2"/>
  <c r="G15" i="2" l="1"/>
  <c r="G14" i="2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<sst xmlns="http://schemas.openxmlformats.org/spreadsheetml/2006/main" count="60" uniqueCount="48">
  <si>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</si>
  <si>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</si>
  <si>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</si>
  <si>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</si>
  <si>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</si>
  <si>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</si>
  <si>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</si>
  <si>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</si>
  <si>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</si>
  <si>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</si>
  <si>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</si>
  <si>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</si>
  <si>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</si>
  <si>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</si>
  <si>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</si>
  <si>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</si>
  <si>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</si>
  <si>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</si>
  <si>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</si>
  <si>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</si>
  <si>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</si>
  <si>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</si>
  <si>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</si>
  <si>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</si>
  <si>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</si>
  <si>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</si>
  <si>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</si>
  <si>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</si>
  <si>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</si>
  <si>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</si>
  <si>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</si>
  <si>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</si>
  <si>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</si>
  <si>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</si>
  <si>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</si>
  <si>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</si>
  <si>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</si>
  <si>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</si>
  <si>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</si>
  <si>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</si>
  <si>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</si>
  <si>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</si>
  <si>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</si>
  <si>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</si>
  <si>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</si>
  <si>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</si>
  <si>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</si>
  <si>
    <t>Old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</si>
</sst>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1" fontId="3" fillId="0" borderId="0" xfId="0" applyNumberFormat="1" applyFont="1" applyAlignment="1">
      <alignment vertical="top"/>
    </xf>
    <xf numFmtId="170" fontId="3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E32" sqref="E32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1018</v>
      </c>
      <c r="D2" s="7" t="s">
        <v>44</v>
      </c>
      <c r="E2" s="4"/>
      <c r="F2" s="4"/>
      <c r="G2" s="25"/>
      <c r="H2" s="1" t="s">
        <v>39</v>
      </c>
      <c r="I2" s="61">
        <v>17578</v>
      </c>
      <c r="J2" s="61">
        <f>C2</f>
        <v>1018</v>
      </c>
      <c r="K2" s="61">
        <f>I3</f>
        <v>1633</v>
      </c>
      <c r="L2" s="51">
        <f>J2*K2</f>
        <v>1662394</v>
      </c>
      <c r="O2" s="58" t="s">
        <v>35</v>
      </c>
      <c r="P2" s="59">
        <f>C28</f>
        <v>6044884</v>
      </c>
      <c r="R2" s="20">
        <f>P2*0.025/12</f>
        <v>12593.508333333333</v>
      </c>
      <c r="S2" s="18" t="s">
        <v>34</v>
      </c>
    </row>
    <row r="3" spans="1:19">
      <c r="B3" s="24" t="s">
        <v>6</v>
      </c>
      <c r="C3" s="50">
        <v>5000</v>
      </c>
      <c r="D3" s="15"/>
      <c r="E3" s="26"/>
      <c r="F3" s="26"/>
      <c r="G3" s="15"/>
      <c r="H3" s="1" t="s">
        <v>40</v>
      </c>
      <c r="I3" s="61">
        <f>MROUND(I2/10.764,1)</f>
        <v>1633</v>
      </c>
      <c r="J3" s="61"/>
      <c r="K3" s="51"/>
      <c r="L3" s="51">
        <f>N11</f>
        <v>954884</v>
      </c>
      <c r="O3" s="58" t="s">
        <v>35</v>
      </c>
      <c r="P3" s="59">
        <f>C28</f>
        <v>6044884</v>
      </c>
      <c r="Q3" s="7"/>
      <c r="R3" s="20">
        <f>P3*0.04/12</f>
        <v>20149.613333333335</v>
      </c>
      <c r="S3" s="60" t="s">
        <v>36</v>
      </c>
    </row>
    <row r="4" spans="1:19">
      <c r="B4" s="31" t="s">
        <v>18</v>
      </c>
      <c r="C4" s="51">
        <f>ROUND((C2*C3),0)</f>
        <v>5090000</v>
      </c>
      <c r="F4" s="22"/>
      <c r="G4" s="22"/>
      <c r="I4" s="51"/>
      <c r="J4" s="61"/>
      <c r="K4" s="51"/>
      <c r="L4" s="51">
        <f>SUM(L2:L3)</f>
        <v>2617278</v>
      </c>
      <c r="O4" s="58" t="s">
        <v>35</v>
      </c>
      <c r="P4" s="59">
        <f>C28</f>
        <v>6044884</v>
      </c>
      <c r="Q4" s="7"/>
      <c r="R4" s="20">
        <f>P4*0.033/12</f>
        <v>16623.431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1018</v>
      </c>
      <c r="D8" s="48">
        <v>1999</v>
      </c>
      <c r="E8" s="48">
        <v>2024</v>
      </c>
      <c r="F8" s="48">
        <v>60</v>
      </c>
      <c r="G8" s="52">
        <v>1500</v>
      </c>
      <c r="H8" s="53">
        <f t="shared" ref="H8" si="0">E8-D8</f>
        <v>25</v>
      </c>
      <c r="I8" s="53">
        <f t="shared" ref="I8" si="1">F8-H8</f>
        <v>35</v>
      </c>
      <c r="J8" s="15">
        <f t="shared" ref="J8" si="2">IF(H8&gt;=5,90*H8/F8,0)</f>
        <v>37.5</v>
      </c>
      <c r="K8" s="53">
        <f t="shared" ref="K8" si="3">G8/100*J8</f>
        <v>562.5</v>
      </c>
      <c r="L8" s="53">
        <f t="shared" ref="L8" si="4">ROUND((G8-K8),0)</f>
        <v>938</v>
      </c>
      <c r="M8" s="53">
        <f t="shared" ref="M8" si="5">O8-N8</f>
        <v>572116</v>
      </c>
      <c r="N8" s="53">
        <f t="shared" ref="N8" si="6">ROUND((L8*C8),0)</f>
        <v>954884</v>
      </c>
      <c r="O8" s="53">
        <f t="shared" ref="O8" si="7">ROUND((C8*G8),0)</f>
        <v>1527000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572116</v>
      </c>
      <c r="N11" s="53">
        <f>SUM(N8:N10)</f>
        <v>954884</v>
      </c>
      <c r="O11" s="53">
        <f>SUM(O8:O10)</f>
        <v>1527000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>
        <v>6000</v>
      </c>
      <c r="H13" s="63">
        <v>563</v>
      </c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>
        <f>938</f>
        <v>938</v>
      </c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>
        <f>G13-G14</f>
        <v>5062</v>
      </c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>
        <v>1500</v>
      </c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>
        <f>K16*15%</f>
        <v>225</v>
      </c>
      <c r="L17" s="27">
        <v>1858</v>
      </c>
      <c r="M17" s="27">
        <f>L17-K17</f>
        <v>1633</v>
      </c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73">
        <f>L17*10.764</f>
        <v>19999.511999999999</v>
      </c>
      <c r="M18" s="74">
        <f>M17*10.764</f>
        <v>17577.611999999997</v>
      </c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5090000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954884</v>
      </c>
      <c r="D25" s="19" t="s">
        <v>47</v>
      </c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6044884</v>
      </c>
      <c r="D28" s="18">
        <v>5191000</v>
      </c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5440396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4835907</v>
      </c>
      <c r="D30" s="20">
        <v>4412000</v>
      </c>
      <c r="F30" s="18"/>
      <c r="H30" s="32"/>
      <c r="I30" s="32"/>
    </row>
    <row r="31" spans="1:15">
      <c r="A31" s="1"/>
      <c r="B31" s="2" t="s">
        <v>24</v>
      </c>
      <c r="C31" s="51">
        <f>O11</f>
        <v>1527000</v>
      </c>
      <c r="D31" s="30"/>
      <c r="O31" s="33"/>
    </row>
    <row r="32" spans="1:15">
      <c r="A32" s="1"/>
      <c r="B32" s="13" t="s">
        <v>41</v>
      </c>
      <c r="C32" s="58">
        <f>MROUND(C31*0.85,1)</f>
        <v>1297950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dcterms:created xsi:type="dcterms:W3CDTF">2014-10-16T12:20:47Z</dcterms:created>
  <dcterms:modified xsi:type="dcterms:W3CDTF">2024-01-31T10:58:56Z</dcterms:modified>
</cp:coreProperties>
</file>