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-2025\ALL BANK\Union Bank of India\Ubi - Ssi Branch\Santosh Raghuvanshi\"/>
    </mc:Choice>
  </mc:AlternateContent>
  <bookViews>
    <workbookView xWindow="0" yWindow="0" windowWidth="21600" windowHeight="9645"/>
  </bookViews>
  <sheets>
    <sheet name="Valuation" sheetId="2" r:id="rId1"/>
  </sheets>
  <calcPr calcId="162913"/>
</workbook>
</file>

<file path=xl/calcChain.xml><?xml version="1.0" encoding="utf-8"?>
<calcChain xmlns="http://schemas.openxmlformats.org/spreadsheetml/2006/main">
  <c r="M18" i="2" l="1"/>
  <c r="K37" i="2"/>
  <c r="K38" i="2"/>
  <c r="K39" i="2"/>
  <c r="K36" i="2"/>
  <c r="J40" i="2"/>
  <c r="J32" i="2"/>
  <c r="J16" i="2"/>
  <c r="J38" i="2"/>
  <c r="H32" i="2"/>
  <c r="I32" i="2"/>
  <c r="K25" i="2" l="1"/>
  <c r="H24" i="2"/>
  <c r="H15" i="2" l="1"/>
  <c r="G15" i="2"/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M15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<sst xmlns="http://schemas.openxmlformats.org/spreadsheetml/2006/main" count="74" uniqueCount="60">
  <si>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</si>
  <si>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</si>
  <si>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</si>
  <si>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</si>
  <si>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</si>
  <si>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</si>
  <si>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</si>
  <si>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</si>
  <si>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</si>
  <si>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</si>
  <si>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</si>
  <si>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</si>
  <si>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</si>
  <si>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</si>
  <si>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</si>
  <si>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</si>
  <si>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</si>
  <si>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</si>
  <si>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</si>
  <si>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</si>
  <si>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</si>
  <si>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</si>
  <si>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</si>
  <si>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</si>
  <si>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</si>
  <si>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</si>
  <si>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</si>
  <si>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</si>
  <si>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</si>
  <si>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</si>
  <si>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</si>
  <si>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</si>
  <si>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</si>
  <si>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</si>
  <si>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</si>
  <si>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</si>
  <si>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</si>
  <si>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</si>
  <si>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</si>
  <si>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</si>
  <si>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</si>
  <si>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</si>
  <si>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</si>
  <si>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</si>
  <si>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</si>
  <si>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Survey No. 237/1/2/2/Gh / Min-3</t>
  </si>
  <si>
    <t xml:space="preserve">Survey No. 237/1/2/2/Gh Peki </t>
  </si>
  <si>
    <t>Diversion</t>
  </si>
  <si>
    <t>Total</t>
  </si>
  <si>
    <t>Survey No. 237/1/2/2/Gh / Min-3 (Area - 404.27 Sq. M)</t>
  </si>
  <si>
    <t>Survey No. 237/1/2/2/Gh Peki (Area – 832.80 Sq. M)</t>
  </si>
  <si>
    <t>Survey No. 237/1/2/2/Gh / Min – 1 (Area – 1,350.00 Sq. M)</t>
  </si>
  <si>
    <t>Not Diverted Land</t>
  </si>
  <si>
    <t>Sale Deed</t>
  </si>
  <si>
    <t>Area In Hac.</t>
  </si>
  <si>
    <t>Area In Sq. M.</t>
  </si>
  <si>
    <t xml:space="preserve">Particular </t>
  </si>
  <si>
    <t xml:space="preserve">Total Land Area </t>
  </si>
  <si>
    <t xml:space="preserve">Area Under Road Winding </t>
  </si>
  <si>
    <t xml:space="preserve">Net Planning 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</si>
</sst>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9" formatCode="0.000"/>
    <numFmt numFmtId="174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1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4" fontId="1" fillId="0" borderId="9" xfId="0" applyNumberFormat="1" applyFont="1" applyBorder="1" applyAlignment="1">
      <alignment horizontal="justify" vertical="center" wrapText="1"/>
    </xf>
    <xf numFmtId="169" fontId="8" fillId="0" borderId="8" xfId="0" applyNumberFormat="1" applyFont="1" applyBorder="1" applyAlignment="1">
      <alignment horizontal="justify" vertical="center" wrapText="1"/>
    </xf>
    <xf numFmtId="1" fontId="8" fillId="0" borderId="9" xfId="0" applyNumberFormat="1" applyFont="1" applyBorder="1" applyAlignment="1">
      <alignment horizontal="justify" vertical="center" wrapText="1"/>
    </xf>
    <xf numFmtId="169" fontId="3" fillId="0" borderId="0" xfId="0" applyNumberFormat="1" applyFont="1"/>
    <xf numFmtId="3" fontId="1" fillId="0" borderId="0" xfId="0" applyNumberFormat="1" applyFont="1" applyAlignment="1">
      <alignment vertical="top"/>
    </xf>
    <xf numFmtId="1" fontId="1" fillId="0" borderId="0" xfId="0" applyNumberFormat="1" applyFont="1"/>
    <xf numFmtId="174" fontId="3" fillId="0" borderId="0" xfId="1" applyNumberFormat="1" applyFont="1"/>
    <xf numFmtId="3" fontId="3" fillId="0" borderId="0" xfId="0" applyNumberFormat="1" applyFont="1" applyAlignment="1">
      <alignment vertical="top"/>
    </xf>
    <xf numFmtId="3" fontId="9" fillId="0" borderId="0" xfId="0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zoomScaleNormal="10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I3" sqref="I3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30.42578125" style="1" customWidth="1"/>
    <col min="11" max="11" width="15.42578125" style="7" bestFit="1" customWidth="1"/>
    <col min="12" max="12" width="1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v>24502</v>
      </c>
      <c r="D2" s="7" t="s">
        <v>44</v>
      </c>
      <c r="E2" s="4"/>
      <c r="F2" s="4"/>
      <c r="G2" s="25"/>
      <c r="H2" s="1" t="s">
        <v>39</v>
      </c>
      <c r="I2" s="61">
        <v>17600</v>
      </c>
      <c r="J2" s="61">
        <f>C2</f>
        <v>24502</v>
      </c>
      <c r="K2" s="61">
        <f>I3</f>
        <v>1635</v>
      </c>
      <c r="L2" s="51">
        <f>J2*K2</f>
        <v>40060770</v>
      </c>
      <c r="O2" s="58" t="s">
        <v>35</v>
      </c>
      <c r="P2" s="59">
        <f>C28</f>
        <v>245020000</v>
      </c>
      <c r="R2" s="20">
        <f>P2*0.025/12</f>
        <v>510458.33333333331</v>
      </c>
      <c r="S2" s="18" t="s">
        <v>34</v>
      </c>
    </row>
    <row r="3" spans="1:19">
      <c r="B3" s="24" t="s">
        <v>6</v>
      </c>
      <c r="C3" s="50">
        <v>10000</v>
      </c>
      <c r="D3" s="15"/>
      <c r="E3" s="26"/>
      <c r="F3" s="26"/>
      <c r="G3" s="15"/>
      <c r="H3" s="1" t="s">
        <v>40</v>
      </c>
      <c r="I3" s="61">
        <f>MROUND(I2/10.764,1)</f>
        <v>1635</v>
      </c>
      <c r="J3" s="61"/>
      <c r="K3" s="51"/>
      <c r="L3" s="51">
        <f>N11</f>
        <v>0</v>
      </c>
      <c r="O3" s="58" t="s">
        <v>35</v>
      </c>
      <c r="P3" s="59">
        <f>C28</f>
        <v>245020000</v>
      </c>
      <c r="Q3" s="7"/>
      <c r="R3" s="20">
        <f>P3*0.04/12</f>
        <v>816733.33333333337</v>
      </c>
      <c r="S3" s="60" t="s">
        <v>36</v>
      </c>
    </row>
    <row r="4" spans="1:19">
      <c r="B4" s="31" t="s">
        <v>18</v>
      </c>
      <c r="C4" s="51">
        <f>ROUND((C2*C3),0)</f>
        <v>245020000</v>
      </c>
      <c r="F4" s="22"/>
      <c r="G4" s="22"/>
      <c r="I4" s="51"/>
      <c r="J4" s="61"/>
      <c r="K4" s="51"/>
      <c r="L4" s="51">
        <f>SUM(L2:L3)</f>
        <v>40060770</v>
      </c>
      <c r="O4" s="58" t="s">
        <v>35</v>
      </c>
      <c r="P4" s="59">
        <f>C28</f>
        <v>245020000</v>
      </c>
      <c r="Q4" s="7"/>
      <c r="R4" s="20">
        <f>P4*0.033/12</f>
        <v>673805</v>
      </c>
      <c r="S4" s="18" t="s">
        <v>37</v>
      </c>
    </row>
    <row r="5" spans="1:19">
      <c r="B5" s="13" t="s">
        <v>14</v>
      </c>
    </row>
    <row r="6" spans="1:19" s="3" customFormat="1" ht="38.25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68" t="s">
        <v>20</v>
      </c>
      <c r="C13" s="68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>
        <v>0</v>
      </c>
      <c r="D14" s="11"/>
      <c r="E14" s="11"/>
      <c r="F14" s="62"/>
      <c r="G14" s="12">
        <v>4600</v>
      </c>
      <c r="H14" s="16">
        <v>425</v>
      </c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50">
        <v>0</v>
      </c>
      <c r="D15" s="11"/>
      <c r="E15" s="11"/>
      <c r="F15" s="62"/>
      <c r="G15" s="12">
        <f>G14/10.764</f>
        <v>427.35042735042737</v>
      </c>
      <c r="H15" s="11">
        <f>H14*10.764</f>
        <v>4574.7</v>
      </c>
      <c r="I15" s="16"/>
      <c r="J15" s="17">
        <v>10000</v>
      </c>
      <c r="K15" s="12"/>
      <c r="L15" s="27"/>
      <c r="M15" s="51">
        <f>L2</f>
        <v>40060770</v>
      </c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82">
        <f>J15*10.764</f>
        <v>107640</v>
      </c>
      <c r="K16" s="12"/>
      <c r="L16" s="27"/>
      <c r="M16" s="86">
        <v>60103406</v>
      </c>
      <c r="N16" s="1"/>
      <c r="O16" s="1"/>
    </row>
    <row r="17" spans="1:15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86">
        <v>40060770</v>
      </c>
      <c r="N17" s="1"/>
      <c r="O17" s="1"/>
    </row>
    <row r="18" spans="1:15" ht="22.5" customHeight="1">
      <c r="B18" s="69" t="s">
        <v>15</v>
      </c>
      <c r="C18" s="70"/>
      <c r="D18" s="11"/>
      <c r="E18" s="11"/>
      <c r="F18" s="62"/>
      <c r="G18" s="12"/>
      <c r="H18" s="11"/>
      <c r="I18" s="12"/>
      <c r="J18" s="11"/>
      <c r="K18" s="12"/>
      <c r="L18" s="12"/>
      <c r="M18" s="85">
        <f>SUM(M16:M17)</f>
        <v>100164176</v>
      </c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 ht="16.5" customHeight="1">
      <c r="B20" s="24" t="s">
        <v>6</v>
      </c>
      <c r="C20" s="50">
        <v>0</v>
      </c>
      <c r="D20" s="29"/>
      <c r="E20" s="22"/>
      <c r="H20" s="1"/>
      <c r="I20" s="1"/>
      <c r="K20" s="1"/>
      <c r="M20" s="1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G21" s="71" t="s">
        <v>47</v>
      </c>
      <c r="H21" s="72"/>
      <c r="I21" s="1"/>
      <c r="J21" s="73" t="s">
        <v>53</v>
      </c>
      <c r="K21" s="73"/>
      <c r="L21" s="73"/>
      <c r="M21" s="1"/>
      <c r="N21" s="1"/>
      <c r="O21" s="1"/>
    </row>
    <row r="22" spans="1:15" ht="33" customHeight="1">
      <c r="B22" s="39"/>
      <c r="C22" s="19"/>
      <c r="D22" s="9"/>
      <c r="E22" s="9"/>
      <c r="G22" s="64" t="s">
        <v>46</v>
      </c>
      <c r="H22" s="64">
        <v>832.8</v>
      </c>
      <c r="I22" s="1"/>
      <c r="J22" s="66" t="s">
        <v>49</v>
      </c>
      <c r="K22" s="64">
        <v>404.27</v>
      </c>
      <c r="L22" s="64"/>
      <c r="M22" s="1"/>
      <c r="N22" s="1"/>
      <c r="O22" s="1"/>
    </row>
    <row r="23" spans="1:15" ht="31.5" customHeight="1">
      <c r="C23" s="9" t="s">
        <v>22</v>
      </c>
      <c r="D23" s="9"/>
      <c r="E23" s="9"/>
      <c r="G23" s="64" t="s">
        <v>45</v>
      </c>
      <c r="H23" s="64">
        <v>404.27</v>
      </c>
      <c r="I23" s="1"/>
      <c r="J23" s="66" t="s">
        <v>50</v>
      </c>
      <c r="K23" s="64">
        <v>832.8</v>
      </c>
      <c r="L23" s="64"/>
      <c r="M23" s="1"/>
      <c r="N23" s="1"/>
      <c r="O23" s="1"/>
    </row>
    <row r="24" spans="1:15" ht="33.75" customHeight="1">
      <c r="B24" s="2" t="s">
        <v>13</v>
      </c>
      <c r="C24" s="51">
        <f>C4</f>
        <v>245020000</v>
      </c>
      <c r="D24" s="19"/>
      <c r="E24" s="19"/>
      <c r="G24" s="65" t="s">
        <v>48</v>
      </c>
      <c r="H24" s="65">
        <f>SUM(H22:H23)</f>
        <v>1237.07</v>
      </c>
      <c r="I24" s="1"/>
      <c r="J24" s="66" t="s">
        <v>51</v>
      </c>
      <c r="K24" s="67">
        <v>1350</v>
      </c>
      <c r="L24" s="64" t="s">
        <v>52</v>
      </c>
      <c r="M24" s="1"/>
      <c r="N24" s="1"/>
      <c r="O24" s="1"/>
    </row>
    <row r="25" spans="1:15">
      <c r="B25" s="2" t="s">
        <v>14</v>
      </c>
      <c r="C25" s="51">
        <f>N11</f>
        <v>0</v>
      </c>
      <c r="D25" s="19"/>
      <c r="E25" s="19"/>
      <c r="G25" s="1"/>
      <c r="H25" s="1"/>
      <c r="I25" s="1"/>
      <c r="J25" s="65" t="s">
        <v>48</v>
      </c>
      <c r="K25" s="65">
        <f>SUM(K22:K24)</f>
        <v>2587.0699999999997</v>
      </c>
      <c r="L25" s="64"/>
      <c r="M25" s="1"/>
      <c r="N25" s="1"/>
      <c r="O25" s="1"/>
    </row>
    <row r="26" spans="1:15">
      <c r="B26" s="2" t="s">
        <v>21</v>
      </c>
      <c r="C26" s="51">
        <f>C16</f>
        <v>0</v>
      </c>
      <c r="D26" s="19"/>
      <c r="E26" s="19"/>
      <c r="F26" s="20"/>
      <c r="K26" s="1"/>
      <c r="M26" s="1"/>
      <c r="N26" s="1"/>
      <c r="O26" s="1"/>
    </row>
    <row r="27" spans="1:15" ht="17.25" thickBot="1">
      <c r="A27" s="1"/>
      <c r="B27" s="2" t="s">
        <v>12</v>
      </c>
      <c r="C27" s="51">
        <f>C21</f>
        <v>0</v>
      </c>
      <c r="D27" s="19"/>
      <c r="E27" s="19"/>
      <c r="F27" s="20"/>
      <c r="K27" s="1"/>
      <c r="M27" s="1"/>
      <c r="N27" s="1"/>
      <c r="O27" s="1"/>
    </row>
    <row r="28" spans="1:15" ht="17.25" thickBot="1">
      <c r="A28" s="1"/>
      <c r="B28" s="13" t="s">
        <v>8</v>
      </c>
      <c r="C28" s="57">
        <f>C24+C25+C26+C27</f>
        <v>245020000</v>
      </c>
      <c r="D28" s="18"/>
      <c r="F28" s="1"/>
      <c r="H28" s="74" t="s">
        <v>54</v>
      </c>
      <c r="I28" s="75" t="s">
        <v>55</v>
      </c>
      <c r="K28" s="1"/>
      <c r="M28" s="1"/>
      <c r="N28" s="1"/>
      <c r="O28" s="1"/>
    </row>
    <row r="29" spans="1:15" ht="17.25" thickBot="1">
      <c r="A29" s="1"/>
      <c r="B29" s="13" t="s">
        <v>9</v>
      </c>
      <c r="C29" s="57">
        <f>MROUND(C28*90%,1)</f>
        <v>220518000</v>
      </c>
      <c r="D29" s="20"/>
      <c r="F29" s="1"/>
      <c r="H29" s="76">
        <v>8.3000000000000004E-2</v>
      </c>
      <c r="I29" s="77">
        <v>832.8</v>
      </c>
      <c r="K29" s="1"/>
      <c r="M29" s="1"/>
      <c r="N29" s="1"/>
      <c r="O29" s="1"/>
    </row>
    <row r="30" spans="1:15" ht="17.25" thickBot="1">
      <c r="A30" s="1"/>
      <c r="B30" s="13" t="s">
        <v>10</v>
      </c>
      <c r="C30" s="57">
        <f>MROUND(C28*80%,1)</f>
        <v>196016000</v>
      </c>
      <c r="D30" s="20"/>
      <c r="F30" s="18"/>
      <c r="H30" s="76">
        <v>0.04</v>
      </c>
      <c r="I30" s="77">
        <v>400</v>
      </c>
    </row>
    <row r="31" spans="1:15" ht="17.25" thickBot="1">
      <c r="A31" s="1"/>
      <c r="B31" s="2" t="s">
        <v>24</v>
      </c>
      <c r="C31" s="51">
        <f>O11</f>
        <v>0</v>
      </c>
      <c r="D31" s="30"/>
      <c r="H31" s="76">
        <v>0.13500000000000001</v>
      </c>
      <c r="I31" s="78">
        <v>1350</v>
      </c>
      <c r="O31" s="33"/>
    </row>
    <row r="32" spans="1:15" ht="17.25" thickBot="1">
      <c r="A32" s="1"/>
      <c r="B32" s="13" t="s">
        <v>41</v>
      </c>
      <c r="C32" s="58">
        <f>MROUND(C31*0.85,1)</f>
        <v>0</v>
      </c>
      <c r="H32" s="79">
        <f>SUM(H29:H31)</f>
        <v>0.25800000000000001</v>
      </c>
      <c r="I32" s="80">
        <f>SUM(I29:I31)</f>
        <v>2582.8000000000002</v>
      </c>
      <c r="J32" s="1">
        <f>I32*10.764</f>
        <v>27801.2592</v>
      </c>
      <c r="O32" s="33"/>
    </row>
    <row r="33" spans="1:15">
      <c r="A33" s="1"/>
      <c r="O33" s="33"/>
    </row>
    <row r="34" spans="1:15" ht="17.25" thickBot="1">
      <c r="A34" s="1"/>
      <c r="L34" s="34"/>
      <c r="O34" s="33"/>
    </row>
    <row r="35" spans="1:15" ht="17.25" thickBot="1">
      <c r="A35" s="1"/>
      <c r="I35" s="74" t="s">
        <v>56</v>
      </c>
      <c r="J35" s="75" t="s">
        <v>55</v>
      </c>
      <c r="L35" s="34"/>
      <c r="O35" s="33"/>
    </row>
    <row r="36" spans="1:15" ht="17.25" thickBot="1">
      <c r="A36" s="1"/>
      <c r="H36" s="32"/>
      <c r="I36" s="76" t="s">
        <v>57</v>
      </c>
      <c r="J36" s="78">
        <v>2580</v>
      </c>
      <c r="K36" s="84">
        <f>J36*10.764</f>
        <v>27771.119999999999</v>
      </c>
      <c r="L36" s="34"/>
      <c r="O36" s="33"/>
    </row>
    <row r="37" spans="1:15" ht="33.75" thickBot="1">
      <c r="A37" s="1"/>
      <c r="I37" s="76" t="s">
        <v>58</v>
      </c>
      <c r="J37" s="77">
        <v>303.75</v>
      </c>
      <c r="K37" s="84">
        <f t="shared" ref="K37:K39" si="16">J37*10.764</f>
        <v>3269.5649999999996</v>
      </c>
      <c r="L37" s="34"/>
      <c r="O37" s="33"/>
    </row>
    <row r="38" spans="1:15" ht="33.75" thickBot="1">
      <c r="A38" s="1"/>
      <c r="I38" s="76" t="s">
        <v>59</v>
      </c>
      <c r="J38" s="78">
        <f>J36-J37</f>
        <v>2276.25</v>
      </c>
      <c r="K38" s="84">
        <f t="shared" si="16"/>
        <v>24501.555</v>
      </c>
      <c r="L38" s="34"/>
      <c r="O38" s="33"/>
    </row>
    <row r="39" spans="1:15" ht="17.25" thickBot="1">
      <c r="A39" s="1"/>
      <c r="I39" s="76"/>
      <c r="J39" s="77"/>
      <c r="K39" s="84">
        <f t="shared" si="16"/>
        <v>0</v>
      </c>
      <c r="L39" s="34"/>
      <c r="O39" s="33"/>
    </row>
    <row r="40" spans="1:15">
      <c r="A40" s="1"/>
      <c r="J40" s="83">
        <f>J38*10.764</f>
        <v>24501.555</v>
      </c>
      <c r="L40" s="34"/>
      <c r="O40" s="33"/>
    </row>
    <row r="41" spans="1:15">
      <c r="A41" s="1"/>
    </row>
    <row r="42" spans="1:15">
      <c r="A42" s="1"/>
      <c r="I42" s="81">
        <v>0.22762499999999999</v>
      </c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4">
    <mergeCell ref="B13:C13"/>
    <mergeCell ref="B18:C18"/>
    <mergeCell ref="G21:H21"/>
    <mergeCell ref="J21:L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2024-02-01T12:01:20Z</dcterms:modified>
</cp:coreProperties>
</file>