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Extra Forder\RANJEET RAMADHAR YADAV\"/>
    </mc:Choice>
  </mc:AlternateContent>
  <xr:revisionPtr revIDLastSave="0" documentId="13_ncr:1_{8555BEAD-CFF5-4337-869C-A75782DD116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  <sheet name="Sheet5" sheetId="9" r:id="rId6"/>
    <sheet name="Sheet6" sheetId="10" r:id="rId7"/>
    <sheet name="Sheet7" sheetId="11" r:id="rId8"/>
    <sheet name="IGR" sheetId="12" r:id="rId9"/>
  </sheets>
  <calcPr calcId="191029"/>
</workbook>
</file>

<file path=xl/calcChain.xml><?xml version="1.0" encoding="utf-8"?>
<calcChain xmlns="http://schemas.openxmlformats.org/spreadsheetml/2006/main">
  <c r="Y34" i="12" l="1"/>
  <c r="Y19" i="12"/>
  <c r="S14" i="11"/>
  <c r="S14" i="10"/>
  <c r="T14" i="9"/>
  <c r="T17" i="8"/>
  <c r="V18" i="7"/>
  <c r="W17" i="6"/>
  <c r="U17" i="5"/>
  <c r="C17" i="4"/>
  <c r="O16" i="4"/>
  <c r="H16" i="4"/>
  <c r="J16" i="4" s="1"/>
  <c r="K16" i="4" s="1"/>
  <c r="L16" i="4" s="1"/>
  <c r="N16" i="4" s="1"/>
  <c r="C25" i="4"/>
  <c r="M16" i="4" l="1"/>
  <c r="I16" i="4"/>
  <c r="W69" i="6" l="1"/>
  <c r="B85" i="4" l="1"/>
  <c r="B86" i="4" s="1"/>
  <c r="O15" i="4" l="1"/>
  <c r="H15" i="4"/>
  <c r="J15" i="4" s="1"/>
  <c r="K15" i="4" s="1"/>
  <c r="L15" i="4" s="1"/>
  <c r="N15" i="4" s="1"/>
  <c r="M15" i="4" l="1"/>
  <c r="I15" i="4"/>
  <c r="H14" i="4"/>
  <c r="I14" i="4" l="1"/>
  <c r="O14" i="4"/>
  <c r="O17" i="4" s="1"/>
  <c r="J14" i="4" l="1"/>
  <c r="K14" i="4" s="1"/>
  <c r="L14" i="4" s="1"/>
  <c r="N14" i="4" s="1"/>
  <c r="N17" i="4" s="1"/>
  <c r="M14" i="4" l="1"/>
  <c r="M17" i="4" s="1"/>
  <c r="C9" i="4"/>
  <c r="C27" i="4"/>
  <c r="C36" i="4"/>
  <c r="C32" i="4" l="1"/>
  <c r="C30" i="4"/>
  <c r="C22" i="4"/>
  <c r="C31" i="4" l="1"/>
  <c r="C33" i="4" s="1"/>
  <c r="C37" i="4"/>
  <c r="C35" i="4" l="1"/>
  <c r="C34" i="4"/>
</calcChain>
</file>

<file path=xl/sharedStrings.xml><?xml version="1.0" encoding="utf-8"?>
<sst xmlns="http://schemas.openxmlformats.org/spreadsheetml/2006/main" count="58" uniqueCount="45">
  <si>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</si>
  <si>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</si>
  <si>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</si>
  <si>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</si>
  <si>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</si>
  <si>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</si>
  <si>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</si>
  <si>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</si>
  <si>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</si>
  <si>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</si>
  <si>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</si>
  <si>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</si>
  <si>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</si>
  <si>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</si>
  <si>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</si>
  <si>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</si>
  <si>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</si>
  <si>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</si>
  <si>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</si>
  <si>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</si>
  <si>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</si>
  <si>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</si>
  <si>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</si>
  <si>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</si>
  <si>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</si>
  <si>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</si>
  <si>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Insurable Value</t>
  </si>
  <si>
    <t>Guideline Value</t>
  </si>
  <si>
    <t>(Sq. M.)</t>
  </si>
  <si>
    <t>Total Fair Market Value</t>
  </si>
  <si>
    <t xml:space="preserve"> </t>
  </si>
  <si>
    <t>Age Of Build. In Years(approx)</t>
  </si>
  <si>
    <t>Stilt Area</t>
  </si>
  <si>
    <t>Ground floor</t>
  </si>
  <si>
    <t xml:space="preserve"> per sq.M</t>
  </si>
  <si>
    <t xml:space="preserve"> Per SQ.M</t>
  </si>
  <si>
    <t>Per Sq.FT</t>
  </si>
  <si>
    <t>Per Sq.M</t>
  </si>
  <si>
    <t>Built Up Area (as per Commencement Certificate)</t>
  </si>
  <si>
    <t>Residential Land and Building No. Basement Floor, Additional Ambernath Industrial Area, MIDC Ambernath, Plot No. A - 66/4, Village - Jambhivali, Taluka - Ambernath, District - Thane, PIN Code - 421 506</t>
  </si>
  <si>
    <t>SVC CO-OPERATIVE BANK LTD ( Koperkhairane Branch )</t>
  </si>
  <si>
    <t>Sq.M</t>
  </si>
  <si>
    <t>Extra Height</t>
  </si>
  <si>
    <t xml:space="preserve"> Per Sq.M</t>
  </si>
  <si>
    <t>Pe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</si>
</sst>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4" fillId="0" borderId="0" xfId="0" applyFont="1" applyBorder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16" fillId="0" borderId="0" xfId="0" applyFont="1"/>
    <xf numFmtId="2" fontId="1" fillId="0" borderId="0" xfId="0" applyNumberFormat="1" applyFont="1"/>
    <xf numFmtId="43" fontId="3" fillId="0" borderId="0" xfId="0" applyNumberFormat="1" applyFont="1" applyAlignment="1">
      <alignment vertical="top"/>
    </xf>
    <xf numFmtId="43" fontId="7" fillId="0" borderId="1" xfId="1" applyFont="1" applyBorder="1"/>
    <xf numFmtId="0" fontId="13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8" fillId="0" borderId="0" xfId="0" applyFont="1" applyBorder="1"/>
    <xf numFmtId="0" fontId="7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2" fontId="10" fillId="0" borderId="0" xfId="1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43" fontId="6" fillId="0" borderId="0" xfId="1" applyFont="1" applyBorder="1" applyAlignment="1">
      <alignment horizontal="center" vertical="top"/>
    </xf>
    <xf numFmtId="0" fontId="16" fillId="0" borderId="0" xfId="0" applyFont="1" applyAlignment="1">
      <alignment horizontal="center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17</xdr:row>
      <xdr:rowOff>190500</xdr:rowOff>
    </xdr:from>
    <xdr:to>
      <xdr:col>12</xdr:col>
      <xdr:colOff>419892</xdr:colOff>
      <xdr:row>38</xdr:row>
      <xdr:rowOff>143489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98AE57-B352-47CC-9B76-96E68082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4572000"/>
          <a:ext cx="5677692" cy="44011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74320</xdr:rowOff>
    </xdr:from>
    <xdr:to>
      <xdr:col>19</xdr:col>
      <xdr:colOff>200025</xdr:colOff>
      <xdr:row>34</xdr:row>
      <xdr:rowOff>68395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DB748-8192-417D-B4D1-62DDA60B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4" y="264820"/>
          <a:ext cx="11410951" cy="628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101607</xdr:rowOff>
    </xdr:from>
    <xdr:to>
      <xdr:col>20</xdr:col>
      <xdr:colOff>171450</xdr:colOff>
      <xdr:row>33</xdr:row>
      <xdr:rowOff>153420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A6E61-FD60-4FC0-A934-73BF5424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92107"/>
          <a:ext cx="12087225" cy="61478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139515</xdr:rowOff>
    </xdr:from>
    <xdr:to>
      <xdr:col>20</xdr:col>
      <xdr:colOff>66675</xdr:colOff>
      <xdr:row>35</xdr:row>
      <xdr:rowOff>67738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0FF070-DD04-4773-BF26-730C1236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39515"/>
          <a:ext cx="12144375" cy="6595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126518</xdr:rowOff>
    </xdr:from>
    <xdr:to>
      <xdr:col>18</xdr:col>
      <xdr:colOff>419101</xdr:colOff>
      <xdr:row>31</xdr:row>
      <xdr:rowOff>143939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1B9ED6-CCA3-4688-860B-84FAD2FC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126518"/>
          <a:ext cx="11239500" cy="59229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57841</xdr:rowOff>
    </xdr:from>
    <xdr:to>
      <xdr:col>18</xdr:col>
      <xdr:colOff>190501</xdr:colOff>
      <xdr:row>31</xdr:row>
      <xdr:rowOff>77225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FFD6B-F161-4B9C-B9BA-5E9130F0B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248341"/>
          <a:ext cx="11029950" cy="5734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17359</xdr:rowOff>
    </xdr:from>
    <xdr:to>
      <xdr:col>16</xdr:col>
      <xdr:colOff>381000</xdr:colOff>
      <xdr:row>29</xdr:row>
      <xdr:rowOff>48670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4A161-FFE7-4B84-97F2-771D1B586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98359"/>
          <a:ext cx="10106025" cy="51748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3</xdr:row>
      <xdr:rowOff>171450</xdr:rowOff>
    </xdr:from>
    <xdr:to>
      <xdr:col>17</xdr:col>
      <xdr:colOff>19032</xdr:colOff>
      <xdr:row>41</xdr:row>
      <xdr:rowOff>96486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D0C2C-E5EC-440C-9BA5-3B00D898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742950"/>
          <a:ext cx="9867882" cy="7164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23</xdr:col>
      <xdr:colOff>19050</xdr:colOff>
      <xdr:row>31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CC65A-B142-4A19-9E32-2A07F25D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0"/>
          <a:ext cx="12620625" cy="6067424"/>
        </a:xfrm>
        <a:prstGeom prst="rect">
          <a:avLst/>
        </a:prstGeom>
      </xdr:spPr>
    </xdr:pic>
    <xdr:clientData/>
  </xdr:twoCellAnchor>
  <xdr:twoCellAnchor editAs="oneCell">
    <xdr:from>
      <xdr:col>2</xdr:col>
      <xdr:colOff>27192</xdr:colOff>
      <xdr:row>28</xdr:row>
      <xdr:rowOff>133350</xdr:rowOff>
    </xdr:from>
    <xdr:to>
      <xdr:col>23</xdr:col>
      <xdr:colOff>159465</xdr:colOff>
      <xdr:row>60</xdr:row>
      <xdr:rowOff>123824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D37467-32FA-4670-A5C9-D6E62D61D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6392" y="5467350"/>
          <a:ext cx="12933873" cy="6086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73"/>
  <sheetViews>
    <sheetView tabSelected="1" zoomScaleNormal="100" workbookViewId="0">
      <pane xSplit="3" ySplit="12" topLeftCell="D19" activePane="bottomRight" state="frozen"/>
      <selection pane="topRight" activeCell="C1" sqref="C1"/>
      <selection pane="bottomLeft" activeCell="A7" sqref="A7"/>
      <selection pane="bottomRight" activeCell="P23" sqref="P23"/>
    </sheetView>
  </sheetViews>
  <sheetFormatPr defaultColWidth="20" defaultRowHeight="16.5" x14ac:dyDescent="0.3"/>
  <cols>
    <col min="1" max="1" width="6.7109375" style="1" customWidth="1"/>
    <col min="2" max="2" width="20.5703125" style="15" customWidth="1"/>
    <col min="3" max="3" width="17.28515625" style="66" customWidth="1"/>
    <col min="4" max="4" width="11.28515625" style="1" customWidth="1"/>
    <col min="5" max="5" width="11.85546875" style="1" customWidth="1"/>
    <col min="6" max="6" width="10.140625" style="1" customWidth="1"/>
    <col min="7" max="7" width="11.85546875" style="4" customWidth="1"/>
    <col min="8" max="8" width="8.710937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0.85546875" style="4" customWidth="1"/>
    <col min="13" max="13" width="14.42578125" style="1" customWidth="1"/>
    <col min="14" max="14" width="15.140625" style="4" customWidth="1"/>
    <col min="15" max="15" width="15.85546875" style="4" customWidth="1"/>
    <col min="16" max="16384" width="20" style="1"/>
  </cols>
  <sheetData>
    <row r="1" spans="2:17" x14ac:dyDescent="0.3">
      <c r="B1" s="68"/>
      <c r="C1" s="69"/>
    </row>
    <row r="2" spans="2:17" x14ac:dyDescent="0.3">
      <c r="B2" s="75"/>
      <c r="C2" s="70"/>
      <c r="D2" s="71"/>
      <c r="E2" s="72"/>
      <c r="F2" s="73"/>
      <c r="G2" s="74"/>
    </row>
    <row r="3" spans="2:17" ht="19.5" customHeight="1" x14ac:dyDescent="0.3">
      <c r="B3" s="91" t="s">
        <v>40</v>
      </c>
      <c r="C3" s="91"/>
      <c r="D3" s="91"/>
      <c r="E3" s="91"/>
      <c r="F3" s="91"/>
      <c r="G3" s="74"/>
    </row>
    <row r="4" spans="2:17" ht="29.25" customHeight="1" x14ac:dyDescent="0.3">
      <c r="B4" s="93" t="s">
        <v>39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2:17" ht="17.25" x14ac:dyDescent="0.3">
      <c r="B5" s="76"/>
      <c r="C5" s="67"/>
      <c r="D5" s="67"/>
      <c r="E5" s="67"/>
      <c r="F5" s="67"/>
      <c r="G5" s="67"/>
      <c r="H5" s="1"/>
      <c r="I5" s="1"/>
      <c r="J5" s="1"/>
      <c r="L5" s="1"/>
    </row>
    <row r="6" spans="2:17" ht="15.75" customHeight="1" x14ac:dyDescent="0.3">
      <c r="B6" s="6" t="s">
        <v>11</v>
      </c>
      <c r="C6" s="56"/>
    </row>
    <row r="7" spans="2:17" x14ac:dyDescent="0.3">
      <c r="B7" s="12" t="s">
        <v>9</v>
      </c>
      <c r="C7" s="57">
        <v>1426</v>
      </c>
      <c r="D7" s="37" t="s">
        <v>41</v>
      </c>
      <c r="G7" s="1"/>
      <c r="H7" s="1"/>
      <c r="I7" s="1"/>
      <c r="K7" s="4"/>
      <c r="M7" s="4"/>
      <c r="N7" s="1"/>
      <c r="O7" s="1"/>
    </row>
    <row r="8" spans="2:17" x14ac:dyDescent="0.3">
      <c r="B8" s="13" t="s">
        <v>5</v>
      </c>
      <c r="C8" s="57">
        <v>30000</v>
      </c>
      <c r="D8" s="14"/>
      <c r="F8" s="17"/>
      <c r="G8" s="56"/>
      <c r="H8" s="1"/>
      <c r="K8" s="4"/>
      <c r="M8" s="4"/>
      <c r="N8" s="1"/>
      <c r="O8" s="1"/>
    </row>
    <row r="9" spans="2:17" x14ac:dyDescent="0.3">
      <c r="B9" s="38" t="s">
        <v>16</v>
      </c>
      <c r="C9" s="79">
        <f>ROUND((C7*C8),0)</f>
        <v>42780000</v>
      </c>
      <c r="D9" s="14"/>
      <c r="F9" s="17"/>
      <c r="G9" s="19"/>
      <c r="H9" s="1"/>
      <c r="K9" s="4"/>
      <c r="M9" s="4"/>
      <c r="N9" s="1"/>
      <c r="O9" s="1"/>
    </row>
    <row r="10" spans="2:17" ht="18" customHeight="1" x14ac:dyDescent="0.3">
      <c r="B10" s="39"/>
      <c r="C10" s="59"/>
      <c r="D10" s="40"/>
      <c r="F10" s="17"/>
      <c r="G10" s="19"/>
      <c r="H10" s="1"/>
      <c r="K10" s="4"/>
      <c r="M10" s="4"/>
      <c r="N10" s="1"/>
      <c r="O10" s="1"/>
    </row>
    <row r="11" spans="2:17" x14ac:dyDescent="0.3">
      <c r="B11" s="6" t="s">
        <v>12</v>
      </c>
      <c r="C11" s="56"/>
      <c r="E11" s="16"/>
    </row>
    <row r="12" spans="2:17" s="2" customFormat="1" ht="63.75" x14ac:dyDescent="0.2">
      <c r="B12" s="41" t="s">
        <v>17</v>
      </c>
      <c r="C12" s="60" t="s">
        <v>38</v>
      </c>
      <c r="D12" s="41" t="s">
        <v>0</v>
      </c>
      <c r="E12" s="41" t="s">
        <v>1</v>
      </c>
      <c r="F12" s="41" t="s">
        <v>2</v>
      </c>
      <c r="G12" s="41" t="s">
        <v>18</v>
      </c>
      <c r="H12" s="41" t="s">
        <v>31</v>
      </c>
      <c r="I12" s="41" t="s">
        <v>19</v>
      </c>
      <c r="J12" s="41" t="s">
        <v>3</v>
      </c>
      <c r="K12" s="41" t="s">
        <v>4</v>
      </c>
      <c r="L12" s="41" t="s">
        <v>14</v>
      </c>
      <c r="M12" s="41" t="s">
        <v>20</v>
      </c>
      <c r="N12" s="41" t="s">
        <v>15</v>
      </c>
      <c r="O12" s="41" t="s">
        <v>21</v>
      </c>
    </row>
    <row r="13" spans="2:17" s="21" customFormat="1" x14ac:dyDescent="0.2">
      <c r="B13" s="20"/>
      <c r="C13" s="60" t="s">
        <v>28</v>
      </c>
      <c r="D13" s="41"/>
      <c r="E13" s="41"/>
      <c r="F13" s="41"/>
      <c r="G13" s="3" t="s">
        <v>22</v>
      </c>
      <c r="H13" s="41"/>
      <c r="I13" s="41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7" s="21" customFormat="1" x14ac:dyDescent="0.3">
      <c r="B14" s="80" t="s">
        <v>32</v>
      </c>
      <c r="C14" s="81"/>
      <c r="D14" s="48"/>
      <c r="E14" s="22"/>
      <c r="F14" s="43"/>
      <c r="G14" s="43"/>
      <c r="H14" s="43">
        <f t="shared" ref="H14:H15" si="0">E14-D14</f>
        <v>0</v>
      </c>
      <c r="I14" s="43">
        <f t="shared" ref="I14:I15" si="1">F14-H14</f>
        <v>0</v>
      </c>
      <c r="J14" s="43">
        <f t="shared" ref="J14:J15" si="2">IF(H14&gt;=5,90*H14/F14,0)</f>
        <v>0</v>
      </c>
      <c r="K14" s="43">
        <f t="shared" ref="K14:K15" si="3">G14/100*J14</f>
        <v>0</v>
      </c>
      <c r="L14" s="43">
        <f t="shared" ref="L14:L15" si="4">ROUND((G14-K14),0)</f>
        <v>0</v>
      </c>
      <c r="M14" s="43">
        <f t="shared" ref="M14:M15" si="5">O14-N14</f>
        <v>0</v>
      </c>
      <c r="N14" s="43">
        <f t="shared" ref="N14:N15" si="6">ROUND(L14*C14,0)</f>
        <v>0</v>
      </c>
      <c r="O14" s="43">
        <f t="shared" ref="O14:O15" si="7">ROUND(G14*C14,0)</f>
        <v>0</v>
      </c>
    </row>
    <row r="15" spans="2:17" s="21" customFormat="1" x14ac:dyDescent="0.3">
      <c r="B15" s="80" t="s">
        <v>33</v>
      </c>
      <c r="C15" s="81">
        <v>647.63</v>
      </c>
      <c r="D15" s="48">
        <v>2016</v>
      </c>
      <c r="E15" s="22">
        <v>2024</v>
      </c>
      <c r="F15" s="43">
        <v>50</v>
      </c>
      <c r="G15" s="43">
        <v>10000</v>
      </c>
      <c r="H15" s="43">
        <f t="shared" si="0"/>
        <v>8</v>
      </c>
      <c r="I15" s="43">
        <f t="shared" si="1"/>
        <v>42</v>
      </c>
      <c r="J15" s="43">
        <f t="shared" si="2"/>
        <v>14.4</v>
      </c>
      <c r="K15" s="43">
        <f t="shared" si="3"/>
        <v>1440</v>
      </c>
      <c r="L15" s="43">
        <f t="shared" si="4"/>
        <v>8560</v>
      </c>
      <c r="M15" s="43">
        <f t="shared" si="5"/>
        <v>932587</v>
      </c>
      <c r="N15" s="43">
        <f t="shared" si="6"/>
        <v>5543713</v>
      </c>
      <c r="O15" s="43">
        <f t="shared" si="7"/>
        <v>6476300</v>
      </c>
    </row>
    <row r="16" spans="2:17" s="21" customFormat="1" x14ac:dyDescent="0.3">
      <c r="B16" s="80" t="s">
        <v>42</v>
      </c>
      <c r="C16" s="81">
        <v>323.81</v>
      </c>
      <c r="D16" s="48"/>
      <c r="E16" s="22"/>
      <c r="F16" s="43"/>
      <c r="G16" s="43"/>
      <c r="H16" s="43">
        <f t="shared" ref="H16" si="8">E16-D16</f>
        <v>0</v>
      </c>
      <c r="I16" s="43">
        <f t="shared" ref="I16" si="9">F16-H16</f>
        <v>0</v>
      </c>
      <c r="J16" s="43">
        <f t="shared" ref="J16" si="10">IF(H16&gt;=5,90*H16/F16,0)</f>
        <v>0</v>
      </c>
      <c r="K16" s="43">
        <f t="shared" ref="K16" si="11">G16/100*J16</f>
        <v>0</v>
      </c>
      <c r="L16" s="43">
        <f t="shared" ref="L16" si="12">ROUND((G16-K16),0)</f>
        <v>0</v>
      </c>
      <c r="M16" s="43">
        <f t="shared" ref="M16" si="13">O16-N16</f>
        <v>0</v>
      </c>
      <c r="N16" s="43">
        <f t="shared" ref="N16" si="14">ROUND(L16*C16,0)</f>
        <v>0</v>
      </c>
      <c r="O16" s="43">
        <f t="shared" ref="O16" si="15">ROUND(G16*C16,0)</f>
        <v>0</v>
      </c>
    </row>
    <row r="17" spans="2:15" s="25" customFormat="1" x14ac:dyDescent="0.3">
      <c r="B17" s="24" t="s">
        <v>23</v>
      </c>
      <c r="C17" s="61">
        <f>SUM(C15:C16)</f>
        <v>971.44</v>
      </c>
      <c r="D17" s="46"/>
      <c r="E17" s="46"/>
      <c r="F17" s="44"/>
      <c r="G17" s="43"/>
      <c r="H17" s="45"/>
      <c r="I17" s="45"/>
      <c r="J17" s="45"/>
      <c r="K17" s="45"/>
      <c r="L17" s="45"/>
      <c r="M17" s="47">
        <f>SUM(M14:M15)</f>
        <v>932587</v>
      </c>
      <c r="N17" s="47">
        <f>SUM(N14:N15)</f>
        <v>5543713</v>
      </c>
      <c r="O17" s="47">
        <f>SUM(O14:O15)</f>
        <v>6476300</v>
      </c>
    </row>
    <row r="18" spans="2:15" s="25" customFormat="1" ht="18.75" customHeight="1" x14ac:dyDescent="0.3">
      <c r="B18" s="50"/>
      <c r="C18" s="62"/>
      <c r="D18" s="51"/>
      <c r="E18" s="51"/>
      <c r="F18" s="52"/>
      <c r="G18" s="53"/>
      <c r="H18" s="54"/>
      <c r="I18" s="54"/>
      <c r="J18" s="54"/>
      <c r="K18" s="54"/>
      <c r="L18" s="54"/>
      <c r="M18" s="55"/>
      <c r="N18" s="55"/>
      <c r="O18" s="55"/>
    </row>
    <row r="19" spans="2:15" x14ac:dyDescent="0.3">
      <c r="B19" s="86" t="s">
        <v>24</v>
      </c>
      <c r="C19" s="86"/>
      <c r="D19" s="23"/>
      <c r="E19" s="23"/>
      <c r="G19" s="28"/>
      <c r="H19" s="28"/>
      <c r="I19" s="1"/>
      <c r="J19" s="1"/>
      <c r="L19" s="1"/>
      <c r="N19" s="1"/>
      <c r="O19" s="1"/>
    </row>
    <row r="20" spans="2:15" x14ac:dyDescent="0.3">
      <c r="B20" s="12" t="s">
        <v>25</v>
      </c>
      <c r="C20" s="58">
        <v>0</v>
      </c>
      <c r="D20" s="23"/>
      <c r="E20" s="23"/>
      <c r="G20" s="28"/>
      <c r="H20" s="28"/>
      <c r="I20" s="1"/>
      <c r="J20" s="1"/>
      <c r="L20" s="18"/>
      <c r="N20" s="1"/>
      <c r="O20" s="1"/>
    </row>
    <row r="21" spans="2:15" x14ac:dyDescent="0.3">
      <c r="B21" s="13" t="s">
        <v>5</v>
      </c>
      <c r="C21" s="57">
        <v>0</v>
      </c>
      <c r="D21" s="23"/>
      <c r="E21" s="23"/>
      <c r="G21" s="28"/>
      <c r="H21" s="28"/>
      <c r="I21" s="1" t="s">
        <v>30</v>
      </c>
      <c r="J21" s="1"/>
      <c r="L21" s="1"/>
      <c r="N21" s="18"/>
      <c r="O21" s="1"/>
    </row>
    <row r="22" spans="2:15" x14ac:dyDescent="0.3">
      <c r="B22" s="13" t="s">
        <v>6</v>
      </c>
      <c r="C22" s="58">
        <f>ROUND((C20*C21),0)</f>
        <v>0</v>
      </c>
      <c r="D22" s="23"/>
      <c r="E22" s="23"/>
      <c r="G22" s="28"/>
      <c r="H22" s="28"/>
      <c r="I22" s="18"/>
      <c r="J22" s="1"/>
      <c r="L22" s="1"/>
      <c r="M22" s="18"/>
      <c r="N22" s="1"/>
      <c r="O22" s="1"/>
    </row>
    <row r="23" spans="2:15" x14ac:dyDescent="0.3">
      <c r="B23" s="26"/>
      <c r="C23" s="63"/>
      <c r="D23" s="23"/>
      <c r="E23" s="49"/>
      <c r="G23" s="28"/>
      <c r="H23" s="28"/>
      <c r="I23" s="1"/>
      <c r="J23" s="1"/>
      <c r="L23" s="1"/>
      <c r="N23" s="1"/>
      <c r="O23" s="1"/>
    </row>
    <row r="24" spans="2:15" ht="16.5" customHeight="1" x14ac:dyDescent="0.3">
      <c r="B24" s="87" t="s">
        <v>13</v>
      </c>
      <c r="C24" s="88"/>
      <c r="D24" s="23"/>
      <c r="E24" s="27"/>
      <c r="G24" s="78"/>
      <c r="H24" s="1"/>
      <c r="I24" s="1"/>
      <c r="J24" s="1"/>
      <c r="L24" s="1"/>
      <c r="N24" s="1"/>
      <c r="O24" s="1"/>
    </row>
    <row r="25" spans="2:15" x14ac:dyDescent="0.3">
      <c r="B25" s="12" t="s">
        <v>9</v>
      </c>
      <c r="C25" s="58">
        <f>C7</f>
        <v>1426</v>
      </c>
      <c r="D25" s="29"/>
      <c r="E25" s="4"/>
      <c r="G25" s="19"/>
      <c r="H25" s="1"/>
      <c r="I25" s="1"/>
      <c r="J25" s="1"/>
      <c r="L25" s="1"/>
      <c r="N25" s="1"/>
      <c r="O25" s="1"/>
    </row>
    <row r="26" spans="2:15" x14ac:dyDescent="0.3">
      <c r="B26" s="13" t="s">
        <v>5</v>
      </c>
      <c r="C26" s="57"/>
      <c r="D26" s="16"/>
      <c r="E26" s="4"/>
      <c r="H26" s="1"/>
      <c r="I26" s="1"/>
      <c r="J26" s="1"/>
      <c r="L26" s="1"/>
      <c r="N26" s="1"/>
      <c r="O26" s="1"/>
    </row>
    <row r="27" spans="2:15" x14ac:dyDescent="0.3">
      <c r="B27" s="13" t="s">
        <v>6</v>
      </c>
      <c r="C27" s="58">
        <f>ROUND((C25*C26),0)</f>
        <v>0</v>
      </c>
      <c r="D27" s="5"/>
      <c r="E27" s="4"/>
      <c r="F27" s="73"/>
      <c r="G27" s="74"/>
      <c r="H27" s="73"/>
      <c r="I27" s="1"/>
      <c r="J27" s="1"/>
      <c r="L27" s="1"/>
      <c r="N27" s="1"/>
      <c r="O27" s="1"/>
    </row>
    <row r="28" spans="2:15" x14ac:dyDescent="0.3">
      <c r="C28" s="64"/>
      <c r="D28" s="5"/>
      <c r="E28" s="5"/>
      <c r="F28" s="73"/>
      <c r="G28" s="82"/>
      <c r="H28" s="74"/>
      <c r="I28" s="7"/>
      <c r="J28" s="7"/>
      <c r="M28" s="11"/>
    </row>
    <row r="29" spans="2:15" x14ac:dyDescent="0.3">
      <c r="B29" s="89"/>
      <c r="C29" s="90"/>
      <c r="D29" s="11"/>
      <c r="E29" s="4"/>
      <c r="F29" s="92"/>
      <c r="G29" s="92"/>
      <c r="H29" s="73"/>
      <c r="J29" s="11"/>
      <c r="K29" s="4"/>
      <c r="M29" s="4"/>
      <c r="N29" s="1"/>
      <c r="O29" s="1"/>
    </row>
    <row r="30" spans="2:15" x14ac:dyDescent="0.3">
      <c r="B30" s="30" t="s">
        <v>11</v>
      </c>
      <c r="C30" s="58">
        <f>C9</f>
        <v>42780000</v>
      </c>
      <c r="D30" s="9"/>
      <c r="E30" s="9"/>
      <c r="F30" s="83"/>
      <c r="G30" s="59"/>
      <c r="H30" s="73"/>
      <c r="J30" s="8"/>
      <c r="K30" s="4"/>
      <c r="M30" s="4"/>
      <c r="N30" s="1"/>
      <c r="O30" s="1"/>
    </row>
    <row r="31" spans="2:15" x14ac:dyDescent="0.3">
      <c r="B31" s="30" t="s">
        <v>12</v>
      </c>
      <c r="C31" s="58">
        <f>N17</f>
        <v>5543713</v>
      </c>
      <c r="D31" s="9"/>
      <c r="E31" s="9"/>
      <c r="F31" s="83"/>
      <c r="G31" s="59"/>
      <c r="H31" s="73"/>
      <c r="J31" s="10"/>
      <c r="K31" s="4"/>
      <c r="M31" s="4"/>
      <c r="N31" s="1"/>
      <c r="O31" s="1"/>
    </row>
    <row r="32" spans="2:15" x14ac:dyDescent="0.3">
      <c r="B32" s="30" t="s">
        <v>10</v>
      </c>
      <c r="C32" s="58">
        <f>C27</f>
        <v>0</v>
      </c>
      <c r="D32" s="9"/>
      <c r="E32" s="9"/>
      <c r="F32" s="83"/>
      <c r="G32" s="59"/>
      <c r="H32" s="73"/>
      <c r="J32" s="10"/>
      <c r="K32" s="4"/>
      <c r="M32" s="4"/>
      <c r="N32" s="1"/>
      <c r="O32" s="1"/>
    </row>
    <row r="33" spans="2:15" ht="18" customHeight="1" x14ac:dyDescent="0.3">
      <c r="B33" s="31" t="s">
        <v>29</v>
      </c>
      <c r="C33" s="65">
        <f>C32+C31+C30</f>
        <v>48323713</v>
      </c>
      <c r="D33" s="8"/>
      <c r="E33" s="4"/>
      <c r="F33" s="84"/>
      <c r="G33" s="85"/>
      <c r="H33" s="74"/>
      <c r="J33" s="1"/>
      <c r="K33" s="4"/>
      <c r="M33" s="4"/>
      <c r="N33" s="1"/>
      <c r="O33" s="1"/>
    </row>
    <row r="34" spans="2:15" x14ac:dyDescent="0.3">
      <c r="B34" s="31" t="s">
        <v>7</v>
      </c>
      <c r="C34" s="65">
        <f>ROUND(C33*0.9,0)</f>
        <v>43491342</v>
      </c>
      <c r="D34" s="8"/>
      <c r="E34" s="4"/>
      <c r="F34" s="84"/>
      <c r="G34" s="85"/>
      <c r="H34" s="74"/>
      <c r="J34" s="1"/>
      <c r="K34" s="4"/>
      <c r="M34" s="4"/>
      <c r="N34" s="1"/>
      <c r="O34" s="1"/>
    </row>
    <row r="35" spans="2:15" x14ac:dyDescent="0.3">
      <c r="B35" s="31" t="s">
        <v>8</v>
      </c>
      <c r="C35" s="65">
        <f>MROUND(C33*80%,1)</f>
        <v>38658970</v>
      </c>
      <c r="D35" s="8"/>
      <c r="E35" s="4"/>
      <c r="F35" s="84"/>
      <c r="G35" s="85"/>
      <c r="H35" s="74"/>
      <c r="J35" s="1"/>
      <c r="K35" s="4"/>
      <c r="M35" s="4"/>
      <c r="N35" s="1"/>
      <c r="O35" s="1"/>
    </row>
    <row r="36" spans="2:15" x14ac:dyDescent="0.3">
      <c r="B36" s="31" t="s">
        <v>26</v>
      </c>
      <c r="C36" s="65">
        <f>O17</f>
        <v>6476300</v>
      </c>
      <c r="D36" s="4"/>
      <c r="E36" s="4"/>
      <c r="F36" s="84"/>
      <c r="G36" s="85"/>
      <c r="H36" s="74"/>
      <c r="J36" s="1"/>
      <c r="K36" s="4"/>
      <c r="M36" s="32"/>
      <c r="N36" s="1"/>
      <c r="O36" s="1"/>
    </row>
    <row r="37" spans="2:15" x14ac:dyDescent="0.3">
      <c r="B37" s="30" t="s">
        <v>27</v>
      </c>
      <c r="C37" s="65">
        <f>D9+N17</f>
        <v>5543713</v>
      </c>
      <c r="D37" s="4"/>
      <c r="E37" s="4"/>
      <c r="F37" s="83"/>
      <c r="G37" s="85"/>
      <c r="H37" s="74"/>
      <c r="J37" s="1"/>
      <c r="K37" s="4"/>
      <c r="M37" s="32"/>
      <c r="N37" s="1"/>
      <c r="O37" s="1"/>
    </row>
    <row r="38" spans="2:15" x14ac:dyDescent="0.3">
      <c r="B38" s="1"/>
      <c r="F38" s="73"/>
      <c r="G38" s="74"/>
      <c r="H38" s="74"/>
    </row>
    <row r="39" spans="2:15" x14ac:dyDescent="0.3">
      <c r="B39" s="1"/>
      <c r="F39" s="73"/>
      <c r="G39" s="74"/>
      <c r="H39" s="74"/>
      <c r="M39" s="33"/>
    </row>
    <row r="40" spans="2:15" x14ac:dyDescent="0.3">
      <c r="B40" s="1"/>
      <c r="F40" s="73"/>
      <c r="G40" s="74"/>
      <c r="H40" s="74"/>
      <c r="M40" s="33"/>
    </row>
    <row r="41" spans="2:15" x14ac:dyDescent="0.3">
      <c r="B41" s="1"/>
      <c r="F41" s="77"/>
      <c r="M41" s="33"/>
    </row>
    <row r="42" spans="2:15" x14ac:dyDescent="0.3">
      <c r="B42" s="1"/>
      <c r="M42" s="33"/>
    </row>
    <row r="43" spans="2:15" x14ac:dyDescent="0.3">
      <c r="B43" s="1"/>
      <c r="F43" s="18"/>
      <c r="M43" s="33"/>
    </row>
    <row r="44" spans="2:15" x14ac:dyDescent="0.3">
      <c r="B44" s="1"/>
      <c r="M44" s="33"/>
    </row>
    <row r="45" spans="2:15" x14ac:dyDescent="0.3">
      <c r="B45" s="1"/>
      <c r="M45" s="33"/>
    </row>
    <row r="46" spans="2:15" x14ac:dyDescent="0.3">
      <c r="B46" s="1"/>
    </row>
    <row r="47" spans="2:15" x14ac:dyDescent="0.3">
      <c r="B47" s="1"/>
    </row>
    <row r="48" spans="2:15" x14ac:dyDescent="0.3">
      <c r="B48" s="1"/>
      <c r="C48" s="56"/>
    </row>
    <row r="49" spans="2:11" x14ac:dyDescent="0.3">
      <c r="B49" s="1"/>
      <c r="C49" s="56"/>
    </row>
    <row r="50" spans="2:11" x14ac:dyDescent="0.3">
      <c r="B50" s="1"/>
      <c r="C50" s="56"/>
    </row>
    <row r="51" spans="2:11" x14ac:dyDescent="0.3">
      <c r="B51" s="1"/>
    </row>
    <row r="52" spans="2:11" x14ac:dyDescent="0.3">
      <c r="B52" s="1"/>
      <c r="C52" s="56"/>
    </row>
    <row r="53" spans="2:11" x14ac:dyDescent="0.3">
      <c r="B53" s="1"/>
      <c r="C53" s="56"/>
    </row>
    <row r="54" spans="2:11" x14ac:dyDescent="0.3">
      <c r="B54" s="1"/>
      <c r="C54" s="56"/>
    </row>
    <row r="55" spans="2:11" x14ac:dyDescent="0.3">
      <c r="B55" s="1"/>
      <c r="C55" s="56"/>
    </row>
    <row r="56" spans="2:11" x14ac:dyDescent="0.3">
      <c r="B56" s="1"/>
      <c r="C56" s="56"/>
    </row>
    <row r="57" spans="2:11" x14ac:dyDescent="0.3">
      <c r="B57" s="1"/>
      <c r="C57" s="56"/>
      <c r="G57" s="34"/>
      <c r="H57" s="34"/>
      <c r="I57" s="34"/>
      <c r="J57" s="34"/>
      <c r="K57" s="6"/>
    </row>
    <row r="58" spans="2:11" x14ac:dyDescent="0.3">
      <c r="B58" s="1"/>
      <c r="C58" s="56"/>
      <c r="G58" s="32"/>
      <c r="H58" s="1"/>
      <c r="I58" s="32"/>
      <c r="J58" s="32"/>
    </row>
    <row r="59" spans="2:11" x14ac:dyDescent="0.3">
      <c r="B59" s="1"/>
      <c r="C59" s="56"/>
      <c r="G59" s="32"/>
      <c r="H59" s="32"/>
      <c r="I59" s="42"/>
      <c r="J59" s="42"/>
    </row>
    <row r="60" spans="2:11" x14ac:dyDescent="0.3">
      <c r="B60" s="1"/>
      <c r="C60" s="56"/>
      <c r="G60" s="32"/>
      <c r="H60" s="32"/>
      <c r="I60" s="32"/>
      <c r="J60" s="32"/>
    </row>
    <row r="61" spans="2:11" x14ac:dyDescent="0.3">
      <c r="B61" s="1"/>
      <c r="C61" s="56"/>
      <c r="G61" s="32"/>
      <c r="H61" s="35"/>
      <c r="I61" s="32"/>
      <c r="J61" s="32"/>
    </row>
    <row r="62" spans="2:11" x14ac:dyDescent="0.3">
      <c r="B62" s="1"/>
      <c r="C62" s="56"/>
      <c r="G62" s="32"/>
      <c r="H62" s="32"/>
      <c r="I62" s="32"/>
      <c r="J62" s="32"/>
    </row>
    <row r="63" spans="2:11" x14ac:dyDescent="0.3">
      <c r="B63" s="1"/>
      <c r="C63" s="56"/>
      <c r="G63" s="32"/>
      <c r="H63" s="32"/>
      <c r="I63" s="32"/>
      <c r="J63" s="32"/>
    </row>
    <row r="64" spans="2:11" x14ac:dyDescent="0.3">
      <c r="B64" s="1"/>
      <c r="C64" s="56"/>
      <c r="G64" s="32"/>
      <c r="H64" s="32"/>
      <c r="I64" s="32"/>
      <c r="J64" s="32"/>
    </row>
    <row r="65" spans="2:10" x14ac:dyDescent="0.3">
      <c r="B65" s="1"/>
      <c r="C65" s="56"/>
      <c r="G65" s="32"/>
      <c r="H65" s="32"/>
      <c r="I65" s="32"/>
      <c r="J65" s="32"/>
    </row>
    <row r="66" spans="2:10" x14ac:dyDescent="0.3">
      <c r="B66" s="1"/>
      <c r="C66" s="56"/>
      <c r="G66" s="32"/>
      <c r="H66" s="32"/>
      <c r="I66" s="32"/>
      <c r="J66" s="32"/>
    </row>
    <row r="67" spans="2:10" x14ac:dyDescent="0.3">
      <c r="B67" s="1"/>
      <c r="C67" s="56"/>
      <c r="G67" s="32"/>
      <c r="H67" s="32"/>
      <c r="I67" s="32"/>
      <c r="J67" s="32"/>
    </row>
    <row r="68" spans="2:10" x14ac:dyDescent="0.3">
      <c r="B68" s="1"/>
      <c r="C68" s="56"/>
    </row>
    <row r="69" spans="2:10" x14ac:dyDescent="0.3">
      <c r="B69" s="1"/>
      <c r="C69" s="56"/>
    </row>
    <row r="70" spans="2:10" x14ac:dyDescent="0.3">
      <c r="B70" s="1"/>
      <c r="C70" s="56"/>
    </row>
    <row r="71" spans="2:10" x14ac:dyDescent="0.3">
      <c r="B71" s="1"/>
      <c r="C71" s="56"/>
    </row>
    <row r="72" spans="2:10" x14ac:dyDescent="0.3">
      <c r="B72" s="1"/>
      <c r="C72" s="56"/>
    </row>
    <row r="73" spans="2:10" x14ac:dyDescent="0.3">
      <c r="B73" s="1"/>
      <c r="C73" s="56"/>
      <c r="G73" s="36"/>
    </row>
    <row r="74" spans="2:10" x14ac:dyDescent="0.3">
      <c r="B74" s="1"/>
      <c r="C74" s="56"/>
      <c r="G74" s="36"/>
    </row>
    <row r="75" spans="2:10" x14ac:dyDescent="0.3">
      <c r="B75" s="1"/>
      <c r="C75" s="56"/>
      <c r="G75" s="36"/>
    </row>
    <row r="76" spans="2:10" x14ac:dyDescent="0.3">
      <c r="B76" s="1"/>
      <c r="C76" s="56"/>
      <c r="G76" s="36"/>
    </row>
    <row r="77" spans="2:10" x14ac:dyDescent="0.3">
      <c r="B77" s="1"/>
      <c r="C77" s="56"/>
      <c r="G77" s="36"/>
    </row>
    <row r="78" spans="2:10" x14ac:dyDescent="0.3">
      <c r="B78" s="1"/>
      <c r="C78" s="56"/>
      <c r="G78" s="36"/>
    </row>
    <row r="79" spans="2:10" x14ac:dyDescent="0.3">
      <c r="B79" s="1"/>
      <c r="C79" s="56"/>
      <c r="G79" s="36"/>
    </row>
    <row r="80" spans="2:10" x14ac:dyDescent="0.3">
      <c r="B80" s="1"/>
      <c r="C80" s="56"/>
      <c r="G80" s="36"/>
    </row>
    <row r="81" spans="2:7" x14ac:dyDescent="0.3">
      <c r="B81" s="1"/>
      <c r="C81" s="56"/>
      <c r="G81" s="36"/>
    </row>
    <row r="82" spans="2:7" x14ac:dyDescent="0.3">
      <c r="B82" s="1"/>
      <c r="C82" s="56"/>
      <c r="G82" s="36"/>
    </row>
    <row r="83" spans="2:7" x14ac:dyDescent="0.3">
      <c r="B83" s="1"/>
      <c r="C83" s="56"/>
    </row>
    <row r="84" spans="2:7" x14ac:dyDescent="0.3">
      <c r="B84" s="1"/>
      <c r="C84" s="56"/>
    </row>
    <row r="85" spans="2:7" x14ac:dyDescent="0.3">
      <c r="B85" s="1">
        <f>3350000/300</f>
        <v>11166.666666666666</v>
      </c>
      <c r="C85" s="56"/>
    </row>
    <row r="86" spans="2:7" x14ac:dyDescent="0.3">
      <c r="B86" s="1">
        <f>B85/10.764</f>
        <v>1037.4086461042982</v>
      </c>
      <c r="C86" s="56"/>
    </row>
    <row r="87" spans="2:7" x14ac:dyDescent="0.3">
      <c r="B87" s="1"/>
      <c r="C87" s="56"/>
    </row>
    <row r="88" spans="2:7" x14ac:dyDescent="0.3">
      <c r="B88" s="1"/>
      <c r="C88" s="56"/>
    </row>
    <row r="89" spans="2:7" x14ac:dyDescent="0.3">
      <c r="B89" s="1"/>
      <c r="C89" s="56"/>
    </row>
    <row r="90" spans="2:7" x14ac:dyDescent="0.3">
      <c r="B90" s="1"/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/>
    </row>
    <row r="120" spans="2:3" x14ac:dyDescent="0.3">
      <c r="B120" s="1"/>
      <c r="C120" s="56"/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</sheetData>
  <mergeCells count="6">
    <mergeCell ref="B19:C19"/>
    <mergeCell ref="B24:C24"/>
    <mergeCell ref="B29:C29"/>
    <mergeCell ref="B3:F3"/>
    <mergeCell ref="F29:G29"/>
    <mergeCell ref="B4:Q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U17:V17"/>
  <sheetViews>
    <sheetView workbookViewId="0">
      <selection activeCell="X25" sqref="X25"/>
    </sheetView>
  </sheetViews>
  <sheetFormatPr defaultRowHeight="15" x14ac:dyDescent="0.25"/>
  <sheetData>
    <row r="17" spans="21:22" x14ac:dyDescent="0.25">
      <c r="U17">
        <f>800000000/40000</f>
        <v>20000</v>
      </c>
      <c r="V17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W17:X69"/>
  <sheetViews>
    <sheetView workbookViewId="0">
      <selection activeCell="Y23" sqref="Y23"/>
    </sheetView>
  </sheetViews>
  <sheetFormatPr defaultRowHeight="15" x14ac:dyDescent="0.25"/>
  <sheetData>
    <row r="17" spans="23:24" x14ac:dyDescent="0.25">
      <c r="W17">
        <f>95000000/5500</f>
        <v>17272.727272727272</v>
      </c>
      <c r="X17" t="s">
        <v>35</v>
      </c>
    </row>
    <row r="69" spans="23:23" x14ac:dyDescent="0.25">
      <c r="W69">
        <f>35000000/1000</f>
        <v>35000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6B10-1AA6-46EF-B62D-AEEB141FBCB5}">
  <dimension ref="V18:W18"/>
  <sheetViews>
    <sheetView workbookViewId="0">
      <selection activeCell="Y23" sqref="Y23"/>
    </sheetView>
  </sheetViews>
  <sheetFormatPr defaultRowHeight="15" x14ac:dyDescent="0.25"/>
  <sheetData>
    <row r="18" spans="22:23" x14ac:dyDescent="0.25">
      <c r="V18">
        <f>25000000/1500</f>
        <v>16666.666666666668</v>
      </c>
      <c r="W18" t="s">
        <v>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6C29-98F0-4746-814C-AB23D2D425CB}">
  <dimension ref="T17:U17"/>
  <sheetViews>
    <sheetView workbookViewId="0">
      <selection activeCell="Y29" sqref="Y29"/>
    </sheetView>
  </sheetViews>
  <sheetFormatPr defaultRowHeight="15" x14ac:dyDescent="0.25"/>
  <sheetData>
    <row r="17" spans="20:21" x14ac:dyDescent="0.25">
      <c r="T17">
        <f>42500000/1393.55</f>
        <v>30497.649886979299</v>
      </c>
      <c r="U17" t="s">
        <v>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CF40-EEA0-4913-B721-C4B5F09C0D21}">
  <dimension ref="T14:U14"/>
  <sheetViews>
    <sheetView workbookViewId="0">
      <selection activeCell="V20" sqref="V20"/>
    </sheetView>
  </sheetViews>
  <sheetFormatPr defaultRowHeight="15" x14ac:dyDescent="0.25"/>
  <sheetData>
    <row r="14" spans="20:21" x14ac:dyDescent="0.25">
      <c r="T14">
        <f>25000000/1114.84</f>
        <v>22424.742563955366</v>
      </c>
      <c r="U14" t="s">
        <v>43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4F90-3306-4ADE-8596-D3B4474E4D18}">
  <dimension ref="S14:T14"/>
  <sheetViews>
    <sheetView workbookViewId="0">
      <selection activeCell="K34" sqref="K34"/>
    </sheetView>
  </sheetViews>
  <sheetFormatPr defaultRowHeight="15" x14ac:dyDescent="0.25"/>
  <sheetData>
    <row r="14" spans="19:20" x14ac:dyDescent="0.25">
      <c r="S14">
        <f>55000000/4000</f>
        <v>13750</v>
      </c>
      <c r="T14" t="s">
        <v>44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57C9-624F-4045-A1F7-61EC79B71E90}">
  <dimension ref="S14:T14"/>
  <sheetViews>
    <sheetView workbookViewId="0">
      <selection activeCell="T23" sqref="T23"/>
    </sheetView>
  </sheetViews>
  <sheetFormatPr defaultRowHeight="15" x14ac:dyDescent="0.25"/>
  <sheetData>
    <row r="14" spans="19:20" x14ac:dyDescent="0.25">
      <c r="S14">
        <f>600000000/40467</f>
        <v>14826.895989324636</v>
      </c>
      <c r="T14" t="s">
        <v>37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1ED7-8104-41E5-BBEE-87456C6E6310}">
  <dimension ref="Y19:Z34"/>
  <sheetViews>
    <sheetView topLeftCell="A13" workbookViewId="0">
      <selection activeCell="Y30" sqref="Y30"/>
    </sheetView>
  </sheetViews>
  <sheetFormatPr defaultRowHeight="15" x14ac:dyDescent="0.25"/>
  <sheetData>
    <row r="19" spans="25:26" x14ac:dyDescent="0.25">
      <c r="Y19">
        <f>43500000/1500</f>
        <v>29000</v>
      </c>
      <c r="Z19" t="s">
        <v>37</v>
      </c>
    </row>
    <row r="34" spans="25:26" x14ac:dyDescent="0.25">
      <c r="Y34">
        <f>28000000/800</f>
        <v>35000</v>
      </c>
      <c r="Z34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Valuation </vt:lpstr>
      <vt:lpstr>Sheet1</vt:lpstr>
      <vt:lpstr>Sheet2</vt:lpstr>
      <vt:lpstr>Sheet3</vt:lpstr>
      <vt:lpstr>Sheet4</vt:lpstr>
      <vt:lpstr>Sheet5</vt:lpstr>
      <vt:lpstr>Sheet6</vt:lpstr>
      <vt:lpstr>Sheet7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2024-02-16T05:39:21Z</dcterms:modified>
</cp:coreProperties>
</file>