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4-2025\ALL BANK\Pnb\Pnb - Goyal Nagar\Vimal Narkhede\"/>
    </mc:Choice>
  </mc:AlternateContent>
  <bookViews>
    <workbookView xWindow="0" yWindow="0" windowWidth="21600" windowHeight="9645"/>
  </bookViews>
  <sheets>
    <sheet name="Final" sheetId="3" r:id="rId1"/>
    <sheet name="Sheet1" sheetId="4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9" i="3" l="1"/>
  <c r="K34" i="3"/>
  <c r="J34" i="3"/>
  <c r="J32" i="3"/>
  <c r="J29" i="3"/>
  <c r="C32" i="3"/>
  <c r="L11" i="3"/>
  <c r="J2" i="3" l="1"/>
  <c r="C11" i="3"/>
  <c r="N18" i="3"/>
  <c r="M17" i="3"/>
  <c r="C2" i="3"/>
  <c r="K20" i="3" l="1"/>
  <c r="K21" i="3"/>
  <c r="K22" i="3"/>
  <c r="K19" i="3"/>
  <c r="J20" i="3"/>
  <c r="J21" i="3"/>
  <c r="J22" i="3"/>
  <c r="J19" i="3"/>
  <c r="I22" i="3"/>
  <c r="K2" i="3" l="1"/>
  <c r="H8" i="3"/>
  <c r="H9" i="3"/>
  <c r="H10" i="3"/>
  <c r="C21" i="3" l="1"/>
  <c r="C27" i="3" s="1"/>
  <c r="C16" i="3"/>
  <c r="C26" i="3" s="1"/>
  <c r="O10" i="3"/>
  <c r="J10" i="3"/>
  <c r="K10" i="3" s="1"/>
  <c r="L10" i="3" s="1"/>
  <c r="N10" i="3" s="1"/>
  <c r="M10" i="3" s="1"/>
  <c r="O9" i="3"/>
  <c r="O8" i="3"/>
  <c r="C4" i="3"/>
  <c r="C24" i="3" s="1"/>
  <c r="X3" i="3"/>
  <c r="Y3" i="3" s="1"/>
  <c r="I3" i="3"/>
  <c r="L2" i="3" l="1"/>
  <c r="J8" i="3"/>
  <c r="K8" i="3" s="1"/>
  <c r="L8" i="3" s="1"/>
  <c r="N8" i="3" s="1"/>
  <c r="M8" i="3" s="1"/>
  <c r="J9" i="3"/>
  <c r="K9" i="3" s="1"/>
  <c r="L9" i="3" s="1"/>
  <c r="N9" i="3" s="1"/>
  <c r="M9" i="3" s="1"/>
  <c r="O11" i="3"/>
  <c r="C31" i="3" s="1"/>
  <c r="N11" i="3" l="1"/>
  <c r="C25" i="3" s="1"/>
  <c r="C28" i="3" s="1"/>
  <c r="M11" i="3"/>
  <c r="L3" i="3" l="1"/>
  <c r="L4" i="3" s="1"/>
  <c r="P4" i="3"/>
  <c r="S4" i="3" s="1"/>
  <c r="C30" i="3"/>
  <c r="C29" i="3"/>
  <c r="P3" i="3" s="1"/>
  <c r="S3" i="3" s="1"/>
  <c r="P2" i="3"/>
  <c r="S2" i="3" s="1"/>
</calcChain>
</file>

<file path=xl/sharedStrings.xml><?xml version="1.0" encoding="utf-8"?>
<sst xmlns="http://schemas.openxmlformats.org/spreadsheetml/2006/main" count="76" uniqueCount="63">
  <si>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</si>
  <si>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</si>
  <si>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</si>
  <si>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</si>
  <si>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</si>
  <si>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</si>
  <si>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</si>
  <si>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</si>
  <si>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</si>
  <si>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</si>
  <si>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</si>
  <si>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</si>
  <si>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</si>
  <si>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</si>
  <si>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</si>
  <si>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</si>
  <si>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</si>
  <si>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</si>
  <si>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</si>
  <si>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</si>
  <si>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</si>
  <si>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</si>
  <si>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</si>
  <si>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</si>
  <si>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</si>
  <si>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</si>
  <si>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</si>
  <si>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</si>
  <si>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</si>
  <si>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</si>
  <si>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</si>
  <si>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</si>
  <si>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</si>
  <si>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</si>
  <si>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</si>
  <si>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</si>
  <si>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</si>
  <si>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</si>
  <si>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</si>
  <si>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</si>
  <si>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</si>
  <si>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</si>
  <si>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Ft.)</t>
  </si>
  <si>
    <t>Ground</t>
  </si>
  <si>
    <t>502/2/1</t>
  </si>
  <si>
    <t>502/2/2</t>
  </si>
  <si>
    <t>502/1/3</t>
  </si>
  <si>
    <t>Total</t>
  </si>
  <si>
    <t>Survey No.</t>
  </si>
  <si>
    <t>Hac.</t>
  </si>
  <si>
    <t>Sq. M.</t>
  </si>
  <si>
    <t>Area Steatment</t>
  </si>
  <si>
    <t>Smt. Heena D/o Yograj Kharche</t>
  </si>
  <si>
    <t>Smt. Vimal W/o Eknath Narkhede</t>
  </si>
  <si>
    <t>Clint Name</t>
  </si>
  <si>
    <t>Smt. Sulochna W/o Yograj Kharche</t>
  </si>
  <si>
    <t>Reanewal Approved Plan</t>
  </si>
  <si>
    <t>BUA-</t>
  </si>
  <si>
    <t>Existinng</t>
  </si>
  <si>
    <t>z</t>
  </si>
  <si>
    <t>Office</t>
  </si>
  <si>
    <t>Tin Shed</t>
  </si>
  <si>
    <t>Rcc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</si>
</sst>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0.000"/>
    <numFmt numFmtId="165" formatCode="_ * #,##0_ ;_ * \-#,##0_ ;_ * &quot;-&quot;??_ ;_ @_ "/>
  </numFmts>
  <fonts count="18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b/>
      <sz val="11"/>
      <color rgb="FF000000"/>
      <name val="Arial Narrow"/>
      <family val="2"/>
    </font>
    <font>
      <b/>
      <sz val="11"/>
      <name val="Arial Narrow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7" fillId="0" borderId="0" applyFont="0" applyFill="0" applyBorder="0" applyAlignment="0" applyProtection="0"/>
  </cellStyleXfs>
  <cellXfs count="11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4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1" fillId="0" borderId="0" xfId="0" applyFont="1" applyAlignment="1">
      <alignment horizontal="right" vertical="center" wrapText="1"/>
    </xf>
    <xf numFmtId="2" fontId="9" fillId="0" borderId="0" xfId="0" applyNumberFormat="1" applyFont="1"/>
    <xf numFmtId="0" fontId="15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justify" vertical="center" wrapText="1"/>
    </xf>
    <xf numFmtId="2" fontId="15" fillId="0" borderId="0" xfId="0" applyNumberFormat="1" applyFont="1" applyAlignment="1">
      <alignment horizontal="right" vertical="center" wrapText="1"/>
    </xf>
    <xf numFmtId="164" fontId="11" fillId="0" borderId="0" xfId="0" applyNumberFormat="1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justify" vertical="center" wrapText="1"/>
    </xf>
    <xf numFmtId="0" fontId="9" fillId="0" borderId="0" xfId="0" applyFont="1" applyAlignment="1">
      <alignment horizontal="right" vertical="top" wrapText="1"/>
    </xf>
    <xf numFmtId="2" fontId="16" fillId="0" borderId="0" xfId="0" applyNumberFormat="1" applyFont="1"/>
    <xf numFmtId="2" fontId="16" fillId="0" borderId="0" xfId="0" applyNumberFormat="1" applyFont="1" applyAlignment="1">
      <alignment horizontal="right" vertical="center" wrapText="1"/>
    </xf>
    <xf numFmtId="4" fontId="9" fillId="0" borderId="0" xfId="0" applyNumberFormat="1" applyFont="1"/>
    <xf numFmtId="0" fontId="16" fillId="0" borderId="0" xfId="0" applyFont="1" applyAlignment="1">
      <alignment horizontal="center" vertical="top"/>
    </xf>
    <xf numFmtId="0" fontId="16" fillId="0" borderId="0" xfId="0" applyFont="1"/>
    <xf numFmtId="4" fontId="16" fillId="0" borderId="0" xfId="0" applyNumberFormat="1" applyFont="1"/>
    <xf numFmtId="164" fontId="9" fillId="0" borderId="0" xfId="0" applyNumberFormat="1" applyFont="1"/>
    <xf numFmtId="164" fontId="1" fillId="0" borderId="0" xfId="0" applyNumberFormat="1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0" fontId="9" fillId="0" borderId="0" xfId="0" applyFont="1" applyAlignment="1">
      <alignment horizontal="right" vertical="center" wrapText="1"/>
    </xf>
    <xf numFmtId="164" fontId="9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horizontal="right"/>
    </xf>
    <xf numFmtId="164" fontId="9" fillId="0" borderId="0" xfId="0" applyNumberFormat="1" applyFont="1" applyAlignment="1">
      <alignment horizontal="right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right" vertical="top" wrapText="1"/>
    </xf>
    <xf numFmtId="0" fontId="8" fillId="0" borderId="0" xfId="0" applyFont="1" applyAlignment="1">
      <alignment horizontal="right" vertical="top" wrapText="1"/>
    </xf>
    <xf numFmtId="0" fontId="10" fillId="0" borderId="0" xfId="0" applyFont="1" applyAlignment="1">
      <alignment horizontal="left"/>
    </xf>
    <xf numFmtId="0" fontId="3" fillId="0" borderId="0" xfId="0" applyFont="1" applyAlignment="1">
      <alignment vertical="top" wrapText="1"/>
    </xf>
    <xf numFmtId="4" fontId="16" fillId="0" borderId="0" xfId="0" applyNumberFormat="1" applyFont="1" applyAlignment="1">
      <alignment wrapText="1"/>
    </xf>
    <xf numFmtId="4" fontId="9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1" fillId="0" borderId="0" xfId="0" applyFont="1" applyBorder="1"/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vertical="top"/>
    </xf>
    <xf numFmtId="0" fontId="9" fillId="0" borderId="0" xfId="0" applyFont="1" applyBorder="1"/>
    <xf numFmtId="3" fontId="1" fillId="0" borderId="1" xfId="0" applyNumberFormat="1" applyFont="1" applyBorder="1"/>
    <xf numFmtId="0" fontId="16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43" fontId="9" fillId="0" borderId="1" xfId="1" applyFont="1" applyBorder="1" applyAlignment="1">
      <alignment horizontal="center"/>
    </xf>
    <xf numFmtId="43" fontId="16" fillId="0" borderId="1" xfId="1" applyFont="1" applyBorder="1" applyAlignment="1">
      <alignment horizontal="center"/>
    </xf>
    <xf numFmtId="165" fontId="9" fillId="0" borderId="1" xfId="1" applyNumberFormat="1" applyFont="1" applyBorder="1" applyAlignment="1">
      <alignment horizontal="center"/>
    </xf>
    <xf numFmtId="165" fontId="16" fillId="0" borderId="1" xfId="1" applyNumberFormat="1" applyFont="1" applyBorder="1" applyAlignment="1">
      <alignment horizontal="center"/>
    </xf>
    <xf numFmtId="4" fontId="16" fillId="0" borderId="1" xfId="0" applyNumberFormat="1" applyFont="1" applyBorder="1" applyAlignment="1">
      <alignment horizontal="center" vertical="top"/>
    </xf>
    <xf numFmtId="4" fontId="1" fillId="0" borderId="1" xfId="0" applyNumberFormat="1" applyFont="1" applyBorder="1"/>
    <xf numFmtId="4" fontId="1" fillId="0" borderId="1" xfId="0" applyNumberFormat="1" applyFont="1" applyBorder="1" applyAlignment="1">
      <alignment vertical="top"/>
    </xf>
    <xf numFmtId="0" fontId="8" fillId="0" borderId="4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center" vertical="top"/>
    </xf>
    <xf numFmtId="165" fontId="1" fillId="0" borderId="0" xfId="1" applyNumberFormat="1" applyFont="1"/>
    <xf numFmtId="4" fontId="16" fillId="0" borderId="0" xfId="0" applyNumberFormat="1" applyFont="1" applyAlignment="1">
      <alignment horizontal="left" vertical="top" wrapText="1"/>
    </xf>
    <xf numFmtId="2" fontId="9" fillId="0" borderId="0" xfId="0" applyNumberFormat="1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6" fillId="0" borderId="0" xfId="0" applyFont="1" applyAlignment="1">
      <alignment horizontal="left" vertical="top"/>
    </xf>
    <xf numFmtId="0" fontId="16" fillId="0" borderId="0" xfId="0" applyFont="1" applyAlignment="1">
      <alignment horizontal="left" vertical="top" wrapText="1"/>
    </xf>
    <xf numFmtId="1" fontId="3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8"/>
  <sheetViews>
    <sheetView tabSelected="1" zoomScale="85" zoomScaleNormal="85" workbookViewId="0">
      <selection activeCell="K34" sqref="K34"/>
    </sheetView>
  </sheetViews>
  <sheetFormatPr defaultRowHeight="16.5"/>
  <cols>
    <col min="1" max="1" width="9.140625" style="33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6" width="12.140625" style="7" customWidth="1"/>
    <col min="7" max="7" width="28.140625" style="7" customWidth="1"/>
    <col min="8" max="8" width="15.28515625" style="7" bestFit="1" customWidth="1"/>
    <col min="9" max="9" width="11.85546875" style="7" customWidth="1"/>
    <col min="10" max="10" width="10.28515625" style="1" customWidth="1"/>
    <col min="11" max="11" width="13.140625" style="7" customWidth="1"/>
    <col min="12" max="12" width="22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12.7109375" style="1" bestFit="1" customWidth="1"/>
    <col min="18" max="18" width="9.140625" style="1"/>
    <col min="19" max="20" width="10.28515625" style="1" bestFit="1" customWidth="1"/>
    <col min="21" max="24" width="9.140625" style="1"/>
    <col min="25" max="25" width="11" style="1" bestFit="1" customWidth="1"/>
    <col min="26" max="16384" width="9.140625" style="1"/>
  </cols>
  <sheetData>
    <row r="1" spans="1:25">
      <c r="B1" s="13" t="s">
        <v>13</v>
      </c>
      <c r="H1" s="7" t="s">
        <v>39</v>
      </c>
      <c r="K1" s="7" t="s">
        <v>26</v>
      </c>
      <c r="O1" s="7" t="s">
        <v>34</v>
      </c>
    </row>
    <row r="2" spans="1:25">
      <c r="B2" s="22" t="s">
        <v>11</v>
      </c>
      <c r="C2" s="95">
        <f>J22</f>
        <v>21530</v>
      </c>
      <c r="D2" s="90"/>
      <c r="E2" s="91"/>
      <c r="F2" s="91"/>
      <c r="G2" s="92"/>
      <c r="H2" s="1" t="s">
        <v>40</v>
      </c>
      <c r="I2" s="55">
        <v>7000</v>
      </c>
      <c r="J2" s="55">
        <f>I2</f>
        <v>7000</v>
      </c>
      <c r="K2" s="55">
        <f>C2</f>
        <v>21530</v>
      </c>
      <c r="L2" s="44">
        <f>J2*K2</f>
        <v>150710000</v>
      </c>
      <c r="O2" s="51" t="s">
        <v>36</v>
      </c>
      <c r="P2" s="52">
        <f>C28</f>
        <v>151069824</v>
      </c>
      <c r="Q2" s="53"/>
      <c r="R2" s="7" t="s">
        <v>34</v>
      </c>
      <c r="S2" s="19">
        <f>P2*0.025/12</f>
        <v>314728.8</v>
      </c>
      <c r="T2" s="17" t="s">
        <v>35</v>
      </c>
    </row>
    <row r="3" spans="1:25">
      <c r="B3" s="23" t="s">
        <v>6</v>
      </c>
      <c r="C3" s="43">
        <v>3700</v>
      </c>
      <c r="D3" s="93"/>
      <c r="E3" s="94"/>
      <c r="F3" s="94"/>
      <c r="G3" s="93"/>
      <c r="H3" s="1" t="s">
        <v>41</v>
      </c>
      <c r="I3" s="55">
        <f>MROUND(I2/10.764,1)</f>
        <v>650</v>
      </c>
      <c r="J3" s="55"/>
      <c r="K3" s="44"/>
      <c r="L3" s="44">
        <f>N11</f>
        <v>71408824</v>
      </c>
      <c r="O3" s="51" t="s">
        <v>36</v>
      </c>
      <c r="P3" s="52">
        <f>C29</f>
        <v>135962842</v>
      </c>
      <c r="Q3" s="53"/>
      <c r="R3" s="7"/>
      <c r="S3" s="19">
        <f>P3*0.04/12</f>
        <v>453209.47333333333</v>
      </c>
      <c r="T3" s="54" t="s">
        <v>37</v>
      </c>
      <c r="V3" s="1">
        <v>250000</v>
      </c>
      <c r="W3" s="1">
        <v>12</v>
      </c>
      <c r="X3" s="1">
        <f>V3*W3</f>
        <v>3000000</v>
      </c>
      <c r="Y3" s="1">
        <f>X3/0.04*100</f>
        <v>7500000000</v>
      </c>
    </row>
    <row r="4" spans="1:25">
      <c r="B4" s="27" t="s">
        <v>18</v>
      </c>
      <c r="C4" s="44">
        <f>ROUND((C2*C3),0)</f>
        <v>79661000</v>
      </c>
      <c r="F4" s="21"/>
      <c r="G4" s="21"/>
      <c r="I4" s="44"/>
      <c r="J4" s="55"/>
      <c r="K4" s="44"/>
      <c r="L4" s="44">
        <f>SUM(L2:L3)</f>
        <v>222118824</v>
      </c>
      <c r="O4" s="51" t="s">
        <v>36</v>
      </c>
      <c r="P4" s="52">
        <f>C28</f>
        <v>151069824</v>
      </c>
      <c r="Q4" s="53"/>
      <c r="R4" s="7"/>
      <c r="S4" s="19">
        <f>P4*0.033/12</f>
        <v>415442.016</v>
      </c>
      <c r="T4" s="17" t="s">
        <v>38</v>
      </c>
    </row>
    <row r="5" spans="1:25">
      <c r="B5" s="13" t="s">
        <v>14</v>
      </c>
    </row>
    <row r="6" spans="1:25" s="3" customFormat="1" ht="75">
      <c r="A6" s="34" t="s">
        <v>24</v>
      </c>
      <c r="B6" s="4" t="s">
        <v>28</v>
      </c>
      <c r="C6" s="4" t="s">
        <v>31</v>
      </c>
      <c r="D6" s="4" t="s">
        <v>0</v>
      </c>
      <c r="E6" s="4" t="s">
        <v>1</v>
      </c>
      <c r="F6" s="4" t="s">
        <v>2</v>
      </c>
      <c r="G6" s="35" t="s">
        <v>5</v>
      </c>
      <c r="H6" s="5" t="s">
        <v>30</v>
      </c>
      <c r="I6" s="5" t="s">
        <v>29</v>
      </c>
      <c r="J6" s="8" t="s">
        <v>3</v>
      </c>
      <c r="K6" s="8" t="s">
        <v>4</v>
      </c>
      <c r="L6" s="5" t="s">
        <v>16</v>
      </c>
      <c r="M6" s="36" t="s">
        <v>27</v>
      </c>
      <c r="N6" s="5" t="s">
        <v>17</v>
      </c>
      <c r="O6" s="5" t="s">
        <v>23</v>
      </c>
    </row>
    <row r="7" spans="1:25" s="3" customFormat="1" ht="15">
      <c r="A7" s="34"/>
      <c r="B7" s="4"/>
      <c r="C7" s="5" t="s">
        <v>42</v>
      </c>
      <c r="D7" s="4"/>
      <c r="E7" s="4"/>
      <c r="F7" s="4"/>
      <c r="G7" s="35" t="s">
        <v>32</v>
      </c>
      <c r="H7" s="5"/>
      <c r="I7" s="5"/>
      <c r="J7" s="8"/>
      <c r="K7" s="8"/>
      <c r="L7" s="8" t="s">
        <v>33</v>
      </c>
      <c r="M7" s="8" t="s">
        <v>33</v>
      </c>
      <c r="N7" s="8" t="s">
        <v>33</v>
      </c>
      <c r="O7" s="8" t="s">
        <v>33</v>
      </c>
    </row>
    <row r="8" spans="1:25" s="11" customFormat="1">
      <c r="A8" s="40">
        <v>1</v>
      </c>
      <c r="B8" s="37" t="s">
        <v>43</v>
      </c>
      <c r="C8" s="105">
        <v>2413</v>
      </c>
      <c r="D8" s="41">
        <v>2020</v>
      </c>
      <c r="E8" s="41">
        <v>2024</v>
      </c>
      <c r="F8" s="41">
        <v>50</v>
      </c>
      <c r="G8" s="45">
        <v>16000</v>
      </c>
      <c r="H8" s="46">
        <f t="shared" ref="H8:H10" si="0">E8-D8</f>
        <v>4</v>
      </c>
      <c r="I8" s="46">
        <v>50</v>
      </c>
      <c r="J8" s="46">
        <f t="shared" ref="J8:J10" si="1">IF(H8&gt;=5,90*H8/F8,0)</f>
        <v>0</v>
      </c>
      <c r="K8" s="46">
        <f t="shared" ref="K8:K10" si="2">G8/100*J8</f>
        <v>0</v>
      </c>
      <c r="L8" s="46">
        <f t="shared" ref="L8:L10" si="3">ROUND((G8-K8),0)</f>
        <v>16000</v>
      </c>
      <c r="M8" s="46">
        <f t="shared" ref="M8:M10" si="4">O8-N8</f>
        <v>0</v>
      </c>
      <c r="N8" s="46">
        <f t="shared" ref="N8:N10" si="5">ROUND((L8*C8),0)</f>
        <v>38608000</v>
      </c>
      <c r="O8" s="46">
        <f t="shared" ref="O8:O10" si="6">ROUND((C8*G8),0)</f>
        <v>38608000</v>
      </c>
    </row>
    <row r="9" spans="1:25" s="11" customFormat="1">
      <c r="A9" s="42"/>
      <c r="B9" s="37" t="s">
        <v>58</v>
      </c>
      <c r="C9" s="105">
        <v>2394.92</v>
      </c>
      <c r="D9" s="41">
        <v>2016</v>
      </c>
      <c r="E9" s="41">
        <v>2024</v>
      </c>
      <c r="F9" s="41">
        <v>50</v>
      </c>
      <c r="G9" s="45">
        <v>16000</v>
      </c>
      <c r="H9" s="46">
        <f t="shared" si="0"/>
        <v>8</v>
      </c>
      <c r="I9" s="46">
        <v>50</v>
      </c>
      <c r="J9" s="46">
        <f t="shared" si="1"/>
        <v>14.4</v>
      </c>
      <c r="K9" s="46">
        <f t="shared" si="2"/>
        <v>2304</v>
      </c>
      <c r="L9" s="46">
        <f t="shared" si="3"/>
        <v>13696</v>
      </c>
      <c r="M9" s="46">
        <f t="shared" si="4"/>
        <v>5517896</v>
      </c>
      <c r="N9" s="46">
        <f t="shared" si="5"/>
        <v>32800824</v>
      </c>
      <c r="O9" s="46">
        <f t="shared" si="6"/>
        <v>38318720</v>
      </c>
    </row>
    <row r="10" spans="1:25" s="11" customFormat="1" ht="17.25" customHeight="1">
      <c r="A10" s="40"/>
      <c r="B10" s="37"/>
      <c r="C10" s="105"/>
      <c r="D10" s="41"/>
      <c r="E10" s="41"/>
      <c r="F10" s="41"/>
      <c r="G10" s="45"/>
      <c r="H10" s="46">
        <f t="shared" si="0"/>
        <v>0</v>
      </c>
      <c r="I10" s="46"/>
      <c r="J10" s="46">
        <f t="shared" si="1"/>
        <v>0</v>
      </c>
      <c r="K10" s="46">
        <f t="shared" si="2"/>
        <v>0</v>
      </c>
      <c r="L10" s="46">
        <f t="shared" si="3"/>
        <v>0</v>
      </c>
      <c r="M10" s="46">
        <f t="shared" si="4"/>
        <v>0</v>
      </c>
      <c r="N10" s="46">
        <f t="shared" si="5"/>
        <v>0</v>
      </c>
      <c r="O10" s="46">
        <f t="shared" si="6"/>
        <v>0</v>
      </c>
    </row>
    <row r="11" spans="1:25">
      <c r="A11" s="23"/>
      <c r="B11" s="38"/>
      <c r="C11" s="106">
        <f>SUM(C8:C10)</f>
        <v>4807.92</v>
      </c>
      <c r="D11" s="39"/>
      <c r="E11" s="39"/>
      <c r="F11" s="6"/>
      <c r="G11" s="46"/>
      <c r="H11" s="46"/>
      <c r="I11" s="46"/>
      <c r="J11" s="48"/>
      <c r="K11" s="46"/>
      <c r="L11" s="48">
        <f>SUM(L8:L10)</f>
        <v>29696</v>
      </c>
      <c r="M11" s="46">
        <f>SUM(M8:M10)</f>
        <v>5517896</v>
      </c>
      <c r="N11" s="46">
        <f>SUM(N8:N10)</f>
        <v>71408824</v>
      </c>
      <c r="O11" s="46">
        <f>SUM(O8:O10)</f>
        <v>76926720</v>
      </c>
    </row>
    <row r="12" spans="1:25">
      <c r="B12" s="10"/>
      <c r="C12" s="11"/>
      <c r="D12" s="11"/>
      <c r="E12" s="11"/>
      <c r="F12" s="12"/>
      <c r="G12" s="12"/>
      <c r="H12" s="12"/>
      <c r="I12" s="12"/>
      <c r="J12" s="11"/>
      <c r="K12" s="15"/>
      <c r="L12" s="16"/>
      <c r="M12" s="12"/>
      <c r="N12" s="24"/>
      <c r="O12" s="24"/>
    </row>
    <row r="13" spans="1:25">
      <c r="B13" s="107" t="s">
        <v>20</v>
      </c>
      <c r="C13" s="107"/>
      <c r="D13" s="11"/>
      <c r="E13" s="11"/>
      <c r="F13" s="12"/>
      <c r="G13" s="12"/>
      <c r="H13" s="12"/>
      <c r="I13" s="12"/>
      <c r="J13" s="11"/>
      <c r="K13" s="15"/>
      <c r="L13" s="16"/>
      <c r="M13" s="12"/>
      <c r="N13" s="24"/>
      <c r="O13" s="24"/>
    </row>
    <row r="14" spans="1:25">
      <c r="B14" s="22" t="s">
        <v>19</v>
      </c>
      <c r="C14" s="49">
        <v>0</v>
      </c>
      <c r="D14" s="11"/>
      <c r="E14" s="11"/>
      <c r="F14" s="12"/>
      <c r="G14" s="12"/>
      <c r="H14" s="12"/>
      <c r="I14" s="12"/>
      <c r="J14" s="11"/>
      <c r="K14" s="15"/>
      <c r="L14" s="16"/>
      <c r="M14" s="12"/>
      <c r="N14" s="24"/>
      <c r="O14" s="24"/>
    </row>
    <row r="15" spans="1:25">
      <c r="B15" s="23" t="s">
        <v>6</v>
      </c>
      <c r="C15" s="43">
        <v>0</v>
      </c>
      <c r="D15" s="11"/>
      <c r="E15" s="11"/>
      <c r="F15" s="12"/>
      <c r="G15" s="12"/>
      <c r="H15" s="12"/>
      <c r="I15" s="12"/>
      <c r="J15" s="11"/>
      <c r="K15" s="15"/>
      <c r="L15" s="16"/>
      <c r="M15" s="12"/>
      <c r="N15" s="24"/>
      <c r="O15" s="24"/>
    </row>
    <row r="16" spans="1:25">
      <c r="B16" s="23" t="s">
        <v>7</v>
      </c>
      <c r="C16" s="47">
        <f>ROUND((C14*C15),0)</f>
        <v>0</v>
      </c>
      <c r="D16" s="11"/>
      <c r="E16" s="11"/>
      <c r="F16" s="12"/>
      <c r="G16" s="12"/>
      <c r="H16" s="12"/>
      <c r="I16" s="12"/>
      <c r="J16" s="11"/>
      <c r="K16" s="15"/>
      <c r="L16" s="16"/>
      <c r="M16" s="12">
        <v>350</v>
      </c>
      <c r="N16" s="24"/>
      <c r="O16" s="24"/>
    </row>
    <row r="17" spans="1:15">
      <c r="B17" s="10"/>
      <c r="C17" s="11"/>
      <c r="D17" s="11"/>
      <c r="E17" s="11"/>
      <c r="F17" s="12"/>
      <c r="G17" s="110" t="s">
        <v>51</v>
      </c>
      <c r="H17" s="110"/>
      <c r="I17" s="110"/>
      <c r="J17" s="110"/>
      <c r="K17" s="110"/>
      <c r="L17" s="16" t="s">
        <v>59</v>
      </c>
      <c r="M17" s="12">
        <f>M16*10.764</f>
        <v>3767.3999999999996</v>
      </c>
      <c r="N17" s="24">
        <v>1500</v>
      </c>
      <c r="O17" s="24"/>
    </row>
    <row r="18" spans="1:15" ht="22.5" customHeight="1">
      <c r="B18" s="108" t="s">
        <v>15</v>
      </c>
      <c r="C18" s="109"/>
      <c r="D18" s="11"/>
      <c r="E18" s="11"/>
      <c r="F18" s="12"/>
      <c r="G18" s="96" t="s">
        <v>54</v>
      </c>
      <c r="H18" s="96" t="s">
        <v>48</v>
      </c>
      <c r="I18" s="96" t="s">
        <v>49</v>
      </c>
      <c r="J18" s="96" t="s">
        <v>50</v>
      </c>
      <c r="K18" s="96" t="s">
        <v>41</v>
      </c>
      <c r="L18" s="11"/>
      <c r="M18" s="12"/>
      <c r="N18" s="12">
        <f>N17*10.764</f>
        <v>16145.999999999998</v>
      </c>
      <c r="O18" s="12"/>
    </row>
    <row r="19" spans="1:15">
      <c r="B19" s="22" t="s">
        <v>11</v>
      </c>
      <c r="C19" s="49">
        <v>0</v>
      </c>
      <c r="E19" s="25"/>
      <c r="F19" s="25"/>
      <c r="G19" s="99" t="s">
        <v>55</v>
      </c>
      <c r="H19" s="97" t="s">
        <v>44</v>
      </c>
      <c r="I19" s="97">
        <v>0.05</v>
      </c>
      <c r="J19" s="100">
        <f>I19*10000</f>
        <v>500</v>
      </c>
      <c r="K19" s="102">
        <f>J19*10.764</f>
        <v>5382</v>
      </c>
      <c r="L19" s="20"/>
    </row>
    <row r="20" spans="1:15">
      <c r="B20" s="23" t="s">
        <v>6</v>
      </c>
      <c r="C20" s="43">
        <v>0</v>
      </c>
      <c r="D20" s="15"/>
      <c r="E20" s="21"/>
      <c r="F20" s="21"/>
      <c r="G20" s="104" t="s">
        <v>52</v>
      </c>
      <c r="H20" s="97" t="s">
        <v>45</v>
      </c>
      <c r="I20" s="97">
        <v>0.36099999999999999</v>
      </c>
      <c r="J20" s="100">
        <f t="shared" ref="J20:J22" si="7">I20*10000</f>
        <v>3610</v>
      </c>
      <c r="K20" s="102">
        <f t="shared" ref="K20:K22" si="8">J20*10.764</f>
        <v>38858.04</v>
      </c>
      <c r="L20" s="20"/>
    </row>
    <row r="21" spans="1:15">
      <c r="B21" s="23" t="s">
        <v>7</v>
      </c>
      <c r="C21" s="47">
        <f>ROUND((C19*C20),0)</f>
        <v>0</v>
      </c>
      <c r="D21" s="9"/>
      <c r="E21" s="71"/>
      <c r="F21" s="72"/>
      <c r="G21" s="99" t="s">
        <v>53</v>
      </c>
      <c r="H21" s="98" t="s">
        <v>46</v>
      </c>
      <c r="I21" s="97">
        <v>1.742</v>
      </c>
      <c r="J21" s="100">
        <f t="shared" si="7"/>
        <v>17420</v>
      </c>
      <c r="K21" s="102">
        <f t="shared" si="8"/>
        <v>187508.87999999998</v>
      </c>
      <c r="L21" s="20" t="s">
        <v>56</v>
      </c>
      <c r="M21" s="7" t="s">
        <v>57</v>
      </c>
    </row>
    <row r="22" spans="1:15">
      <c r="B22" s="33"/>
      <c r="C22" s="18"/>
      <c r="D22" s="9"/>
      <c r="E22" s="71"/>
      <c r="F22" s="72"/>
      <c r="G22" s="99"/>
      <c r="H22" s="99" t="s">
        <v>47</v>
      </c>
      <c r="I22" s="96">
        <f>SUM(I19:I21)</f>
        <v>2.153</v>
      </c>
      <c r="J22" s="101">
        <f t="shared" si="7"/>
        <v>21530</v>
      </c>
      <c r="K22" s="103">
        <f t="shared" si="8"/>
        <v>231748.91999999998</v>
      </c>
      <c r="L22" s="20"/>
    </row>
    <row r="23" spans="1:15">
      <c r="C23" s="9" t="s">
        <v>22</v>
      </c>
      <c r="D23" s="9"/>
      <c r="E23" s="71"/>
      <c r="F23" s="70"/>
      <c r="G23" s="21"/>
      <c r="H23" s="71"/>
      <c r="I23" s="14"/>
      <c r="K23" s="56"/>
      <c r="L23" s="57"/>
    </row>
    <row r="24" spans="1:15">
      <c r="B24" s="2" t="s">
        <v>13</v>
      </c>
      <c r="C24" s="44">
        <f>C4</f>
        <v>79661000</v>
      </c>
      <c r="D24" s="18"/>
      <c r="E24" s="70"/>
      <c r="F24" s="70"/>
      <c r="G24" s="70"/>
      <c r="H24" s="73"/>
      <c r="I24" s="19"/>
      <c r="K24" s="56"/>
      <c r="L24" s="57"/>
    </row>
    <row r="25" spans="1:15">
      <c r="B25" s="2" t="s">
        <v>14</v>
      </c>
      <c r="C25" s="44">
        <f>N11</f>
        <v>71408824</v>
      </c>
      <c r="D25" s="18"/>
      <c r="E25" s="87"/>
      <c r="F25" s="87"/>
      <c r="G25" s="87"/>
      <c r="H25" s="86"/>
      <c r="I25" s="86"/>
      <c r="J25" s="86"/>
      <c r="K25" s="58"/>
      <c r="L25" s="57"/>
    </row>
    <row r="26" spans="1:15" ht="33">
      <c r="B26" s="2" t="s">
        <v>21</v>
      </c>
      <c r="C26" s="44">
        <f>C16</f>
        <v>0</v>
      </c>
      <c r="D26" s="18"/>
      <c r="E26" s="87"/>
      <c r="F26" s="88"/>
      <c r="G26" s="87"/>
      <c r="H26" s="86"/>
      <c r="I26" s="86"/>
      <c r="J26" s="86"/>
      <c r="L26" s="19"/>
    </row>
    <row r="27" spans="1:15">
      <c r="A27" s="1"/>
      <c r="B27" s="2" t="s">
        <v>12</v>
      </c>
      <c r="C27" s="44">
        <f>C21</f>
        <v>0</v>
      </c>
      <c r="D27" s="18"/>
      <c r="E27" s="87"/>
      <c r="F27" s="87"/>
      <c r="G27" s="87"/>
      <c r="H27" s="86"/>
      <c r="I27" s="86"/>
      <c r="J27" s="87">
        <v>26170</v>
      </c>
      <c r="L27" s="19"/>
    </row>
    <row r="28" spans="1:15">
      <c r="A28" s="1"/>
      <c r="B28" s="13" t="s">
        <v>8</v>
      </c>
      <c r="C28" s="50">
        <f>C24+C25+C26+C27</f>
        <v>151069824</v>
      </c>
      <c r="D28" s="17"/>
      <c r="E28" s="87"/>
      <c r="F28" s="87"/>
      <c r="G28" s="89"/>
      <c r="H28" s="86"/>
      <c r="I28" s="86"/>
      <c r="J28" s="87">
        <v>25000</v>
      </c>
    </row>
    <row r="29" spans="1:15">
      <c r="A29" s="1"/>
      <c r="B29" s="13" t="s">
        <v>9</v>
      </c>
      <c r="C29" s="50">
        <f>MROUND(C28*90%,1)</f>
        <v>135962842</v>
      </c>
      <c r="D29" s="19"/>
      <c r="E29" s="89"/>
      <c r="F29" s="87"/>
      <c r="G29" s="89"/>
      <c r="H29" s="86"/>
      <c r="I29" s="112" t="s">
        <v>61</v>
      </c>
      <c r="J29" s="86">
        <f>SUM(J27:J28)</f>
        <v>51170</v>
      </c>
      <c r="K29" s="117">
        <f>J29/10.764</f>
        <v>4753.8089929394282</v>
      </c>
    </row>
    <row r="30" spans="1:15">
      <c r="A30" s="1"/>
      <c r="B30" s="13" t="s">
        <v>10</v>
      </c>
      <c r="C30" s="50">
        <f>MROUND(C28*80%,1)</f>
        <v>120855859</v>
      </c>
      <c r="D30" s="19"/>
      <c r="F30" s="17"/>
      <c r="H30" s="28"/>
      <c r="I30" s="113"/>
      <c r="J30" s="1">
        <v>2006</v>
      </c>
    </row>
    <row r="31" spans="1:15">
      <c r="A31" s="1"/>
      <c r="B31" s="13" t="s">
        <v>25</v>
      </c>
      <c r="C31" s="50">
        <f>O11</f>
        <v>76926720</v>
      </c>
      <c r="D31" s="26"/>
      <c r="I31" s="114"/>
      <c r="J31" s="1">
        <v>1026</v>
      </c>
      <c r="O31" s="29"/>
    </row>
    <row r="32" spans="1:15">
      <c r="A32" s="1"/>
      <c r="C32" s="111">
        <f>C31*85%</f>
        <v>65387712</v>
      </c>
      <c r="I32" s="115" t="s">
        <v>62</v>
      </c>
      <c r="J32" s="51">
        <f>SUM(J30:J31)</f>
        <v>3032</v>
      </c>
      <c r="O32" s="29"/>
    </row>
    <row r="33" spans="1:15">
      <c r="A33" s="1"/>
      <c r="G33" s="60"/>
      <c r="H33" s="59"/>
      <c r="I33" s="116" t="s">
        <v>60</v>
      </c>
      <c r="J33" s="1">
        <v>980</v>
      </c>
      <c r="L33" s="30"/>
      <c r="O33" s="29"/>
    </row>
    <row r="34" spans="1:15">
      <c r="A34" s="1"/>
      <c r="G34" s="66"/>
      <c r="H34" s="59"/>
      <c r="I34" s="59"/>
      <c r="J34" s="1">
        <f>SUM(J32:J33)</f>
        <v>4012</v>
      </c>
      <c r="K34" s="117">
        <f>J34/10.764</f>
        <v>372.72389446302492</v>
      </c>
      <c r="L34" s="30"/>
      <c r="O34" s="29"/>
    </row>
    <row r="35" spans="1:15">
      <c r="A35" s="1"/>
      <c r="F35" s="21"/>
      <c r="G35" s="77"/>
      <c r="H35" s="64"/>
      <c r="I35" s="64"/>
      <c r="L35" s="30"/>
      <c r="O35" s="29"/>
    </row>
    <row r="36" spans="1:15">
      <c r="A36" s="1"/>
      <c r="F36" s="21"/>
      <c r="G36" s="77"/>
      <c r="H36" s="64"/>
      <c r="I36" s="64"/>
      <c r="L36" s="30"/>
      <c r="O36" s="29"/>
    </row>
    <row r="37" spans="1:15">
      <c r="A37" s="1"/>
      <c r="F37" s="21"/>
      <c r="G37" s="77"/>
      <c r="H37" s="64"/>
      <c r="I37" s="64"/>
      <c r="L37" s="30"/>
      <c r="O37" s="29"/>
    </row>
    <row r="38" spans="1:15">
      <c r="A38" s="1"/>
      <c r="F38" s="21"/>
      <c r="G38" s="78"/>
      <c r="H38" s="64"/>
      <c r="I38" s="64"/>
      <c r="L38" s="30"/>
      <c r="O38" s="29"/>
    </row>
    <row r="39" spans="1:15">
      <c r="A39" s="1"/>
      <c r="F39" s="21"/>
      <c r="G39" s="79"/>
      <c r="H39" s="64"/>
      <c r="I39" s="64"/>
      <c r="L39" s="30"/>
      <c r="O39" s="29"/>
    </row>
    <row r="40" spans="1:15">
      <c r="A40" s="1"/>
      <c r="F40" s="21"/>
      <c r="G40" s="80"/>
      <c r="H40" s="64"/>
      <c r="I40" s="64"/>
      <c r="L40" s="30"/>
      <c r="O40" s="29"/>
    </row>
    <row r="41" spans="1:15">
      <c r="A41" s="1"/>
      <c r="F41" s="21"/>
      <c r="G41" s="77"/>
      <c r="H41" s="64"/>
      <c r="I41" s="64"/>
    </row>
    <row r="42" spans="1:15">
      <c r="A42" s="1"/>
      <c r="F42" s="21"/>
      <c r="G42" s="63"/>
      <c r="H42" s="81"/>
      <c r="I42" s="81"/>
    </row>
    <row r="43" spans="1:15">
      <c r="A43" s="1"/>
      <c r="B43" s="1"/>
      <c r="F43" s="21"/>
      <c r="G43" s="56"/>
      <c r="H43" s="81"/>
      <c r="I43" s="81"/>
    </row>
    <row r="44" spans="1:15">
      <c r="A44" s="1"/>
      <c r="B44" s="1"/>
      <c r="F44" s="21"/>
      <c r="G44" s="62"/>
      <c r="H44" s="59"/>
      <c r="I44" s="61"/>
      <c r="J44" s="65"/>
    </row>
    <row r="45" spans="1:15">
      <c r="A45" s="1"/>
      <c r="B45" s="1"/>
      <c r="F45" s="21"/>
      <c r="G45" s="56"/>
      <c r="H45" s="81"/>
      <c r="I45" s="81"/>
      <c r="J45" s="7"/>
    </row>
    <row r="46" spans="1:15">
      <c r="A46" s="1"/>
      <c r="B46" s="1"/>
      <c r="I46" s="84"/>
      <c r="J46" s="7"/>
    </row>
    <row r="47" spans="1:15">
      <c r="A47" s="1"/>
      <c r="B47" s="1"/>
      <c r="F47" s="21"/>
      <c r="G47" s="74"/>
      <c r="H47" s="64"/>
      <c r="I47" s="64"/>
      <c r="K47" s="57"/>
      <c r="L47" s="26"/>
    </row>
    <row r="48" spans="1:15">
      <c r="A48" s="1"/>
      <c r="B48" s="1"/>
      <c r="F48" s="21"/>
      <c r="G48" s="74"/>
      <c r="H48" s="64"/>
      <c r="I48" s="64"/>
      <c r="K48" s="57"/>
      <c r="L48" s="26"/>
    </row>
    <row r="49" spans="1:14">
      <c r="A49" s="1"/>
      <c r="B49" s="1"/>
      <c r="F49" s="21"/>
      <c r="G49" s="74"/>
      <c r="H49" s="64"/>
      <c r="I49" s="64"/>
      <c r="K49" s="57"/>
      <c r="L49" s="26"/>
    </row>
    <row r="50" spans="1:14">
      <c r="A50" s="1"/>
      <c r="B50" s="1"/>
      <c r="F50" s="21"/>
      <c r="G50" s="21"/>
      <c r="H50" s="64"/>
      <c r="I50" s="68"/>
      <c r="K50" s="57"/>
      <c r="L50" s="26"/>
    </row>
    <row r="51" spans="1:14">
      <c r="A51" s="1"/>
      <c r="B51" s="1"/>
      <c r="F51" s="21"/>
      <c r="G51" s="21"/>
      <c r="H51" s="64"/>
      <c r="I51" s="69"/>
      <c r="K51" s="57"/>
      <c r="L51" s="26"/>
    </row>
    <row r="52" spans="1:14">
      <c r="A52" s="1"/>
      <c r="B52" s="1"/>
      <c r="F52" s="67"/>
      <c r="G52" s="67"/>
      <c r="H52" s="64"/>
      <c r="I52" s="69"/>
      <c r="J52" s="2"/>
      <c r="K52" s="57"/>
      <c r="L52" s="26"/>
    </row>
    <row r="53" spans="1:14">
      <c r="A53" s="1"/>
      <c r="B53" s="1"/>
      <c r="F53" s="29"/>
      <c r="G53" s="1"/>
      <c r="H53" s="64"/>
      <c r="I53" s="29"/>
      <c r="K53" s="57"/>
      <c r="L53" s="26"/>
    </row>
    <row r="54" spans="1:14">
      <c r="A54" s="1"/>
      <c r="B54" s="1"/>
      <c r="F54" s="29"/>
      <c r="G54" s="29"/>
      <c r="H54" s="82"/>
      <c r="I54" s="81"/>
      <c r="K54" s="21"/>
      <c r="M54" s="20"/>
    </row>
    <row r="55" spans="1:14">
      <c r="A55" s="1"/>
      <c r="B55" s="1"/>
      <c r="F55" s="29"/>
      <c r="G55" s="75"/>
      <c r="H55" s="81"/>
      <c r="I55" s="81"/>
      <c r="K55" s="57"/>
      <c r="L55" s="26"/>
      <c r="M55" s="20"/>
      <c r="N55" s="20"/>
    </row>
    <row r="56" spans="1:14">
      <c r="A56" s="1"/>
      <c r="B56" s="1"/>
      <c r="F56" s="29"/>
      <c r="G56" s="31"/>
      <c r="H56" s="29"/>
      <c r="I56" s="29"/>
      <c r="K56" s="21"/>
    </row>
    <row r="57" spans="1:14" ht="17.25" customHeight="1">
      <c r="A57" s="1"/>
      <c r="B57" s="1"/>
      <c r="F57" s="29"/>
      <c r="G57" s="76"/>
      <c r="H57" s="29"/>
      <c r="I57" s="29"/>
      <c r="J57" s="85"/>
      <c r="K57" s="21"/>
    </row>
    <row r="58" spans="1:14">
      <c r="A58" s="1"/>
      <c r="B58" s="1"/>
      <c r="F58" s="29"/>
      <c r="G58" s="29"/>
      <c r="H58" s="29"/>
      <c r="I58" s="29"/>
      <c r="K58" s="21"/>
    </row>
    <row r="59" spans="1:14">
      <c r="A59" s="1"/>
      <c r="B59" s="1"/>
      <c r="F59" s="29"/>
      <c r="G59" s="29"/>
      <c r="H59" s="64"/>
      <c r="I59" s="29"/>
      <c r="K59" s="21"/>
    </row>
    <row r="60" spans="1:14">
      <c r="A60" s="1"/>
      <c r="B60" s="1"/>
      <c r="E60" s="76"/>
      <c r="F60" s="21"/>
      <c r="G60" s="29"/>
      <c r="H60" s="64"/>
      <c r="I60" s="29"/>
      <c r="K60" s="21"/>
    </row>
    <row r="61" spans="1:14">
      <c r="A61" s="1"/>
      <c r="B61" s="1"/>
      <c r="F61" s="29"/>
      <c r="G61" s="29"/>
      <c r="H61" s="83"/>
      <c r="I61" s="81"/>
      <c r="K61" s="21"/>
      <c r="M61" s="20"/>
    </row>
    <row r="62" spans="1:14">
      <c r="A62" s="1"/>
      <c r="B62" s="1"/>
      <c r="F62" s="29"/>
      <c r="G62" s="29"/>
      <c r="H62" s="29"/>
      <c r="I62" s="29"/>
      <c r="K62" s="21"/>
      <c r="M62" s="20"/>
      <c r="N62" s="20"/>
    </row>
    <row r="63" spans="1:14">
      <c r="A63" s="1"/>
      <c r="B63" s="1"/>
    </row>
    <row r="64" spans="1:14">
      <c r="A64" s="1"/>
      <c r="B64" s="1"/>
    </row>
    <row r="65" spans="1:6">
      <c r="A65" s="1"/>
      <c r="B65" s="1"/>
    </row>
    <row r="66" spans="1:6">
      <c r="A66" s="1"/>
      <c r="B66" s="1"/>
    </row>
    <row r="67" spans="1:6">
      <c r="A67" s="1"/>
      <c r="B67" s="1"/>
    </row>
    <row r="68" spans="1:6">
      <c r="A68" s="1"/>
      <c r="B68" s="1"/>
      <c r="F68" s="32"/>
    </row>
    <row r="69" spans="1:6">
      <c r="A69" s="1"/>
      <c r="B69" s="1"/>
      <c r="F69" s="32"/>
    </row>
    <row r="70" spans="1:6">
      <c r="A70" s="1"/>
      <c r="B70" s="1"/>
      <c r="F70" s="32"/>
    </row>
    <row r="71" spans="1:6">
      <c r="A71" s="1"/>
      <c r="B71" s="1"/>
      <c r="F71" s="32"/>
    </row>
    <row r="72" spans="1:6">
      <c r="A72" s="1"/>
      <c r="B72" s="1"/>
      <c r="F72" s="32"/>
    </row>
    <row r="73" spans="1:6">
      <c r="A73" s="1"/>
      <c r="B73" s="1"/>
      <c r="F73" s="32"/>
    </row>
    <row r="74" spans="1:6">
      <c r="A74" s="1"/>
      <c r="B74" s="1"/>
      <c r="F74" s="32"/>
    </row>
    <row r="75" spans="1:6">
      <c r="A75" s="1"/>
      <c r="B75" s="1"/>
      <c r="F75" s="32"/>
    </row>
    <row r="76" spans="1:6">
      <c r="A76" s="1"/>
      <c r="B76" s="1"/>
      <c r="F76" s="32"/>
    </row>
    <row r="77" spans="1:6">
      <c r="A77" s="1"/>
      <c r="B77" s="1"/>
      <c r="F77" s="32"/>
    </row>
    <row r="78" spans="1:6">
      <c r="A78" s="1"/>
      <c r="B78" s="1"/>
    </row>
    <row r="79" spans="1:6">
      <c r="A79" s="1"/>
      <c r="B79" s="1"/>
    </row>
    <row r="80" spans="1:6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</sheetData>
  <mergeCells count="3">
    <mergeCell ref="B13:C13"/>
    <mergeCell ref="B18:C18"/>
    <mergeCell ref="G17:K17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Final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2024-01-25T12:26:16Z</dcterms:modified>
</cp:coreProperties>
</file>