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Extra Forder\M.K. ENGINEERS &amp; CONTROLS PVT.LTD\"/>
    </mc:Choice>
  </mc:AlternateContent>
  <xr:revisionPtr revIDLastSave="0" documentId="13_ncr:1_{A2D4A7CA-C898-4E6E-A5BA-A0D5AC771C1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T17" i="8" l="1"/>
  <c r="V18" i="7"/>
  <c r="W17" i="6"/>
  <c r="U17" i="5"/>
  <c r="C21" i="4"/>
  <c r="O19" i="4"/>
  <c r="H19" i="4"/>
  <c r="J19" i="4" s="1"/>
  <c r="K19" i="4" s="1"/>
  <c r="L19" i="4" s="1"/>
  <c r="N19" i="4" s="1"/>
  <c r="M19" i="4" l="1"/>
  <c r="I19" i="4"/>
  <c r="W69" i="6" l="1"/>
  <c r="B89" i="4" l="1"/>
  <c r="B90" i="4" s="1"/>
  <c r="O18" i="4"/>
  <c r="H18" i="4"/>
  <c r="J18" i="4" s="1"/>
  <c r="K18" i="4" s="1"/>
  <c r="L18" i="4" s="1"/>
  <c r="N18" i="4" s="1"/>
  <c r="M18" i="4" l="1"/>
  <c r="I18" i="4"/>
  <c r="O17" i="4" l="1"/>
  <c r="H17" i="4"/>
  <c r="J17" i="4" s="1"/>
  <c r="K17" i="4" s="1"/>
  <c r="L17" i="4" s="1"/>
  <c r="N17" i="4" s="1"/>
  <c r="O16" i="4"/>
  <c r="H16" i="4"/>
  <c r="J16" i="4" s="1"/>
  <c r="K16" i="4" s="1"/>
  <c r="L16" i="4" s="1"/>
  <c r="N16" i="4" s="1"/>
  <c r="M17" i="4" l="1"/>
  <c r="M16" i="4"/>
  <c r="I17" i="4"/>
  <c r="I16" i="4"/>
  <c r="O15" i="4"/>
  <c r="H15" i="4"/>
  <c r="J15" i="4" s="1"/>
  <c r="K15" i="4" s="1"/>
  <c r="L15" i="4" s="1"/>
  <c r="N15" i="4" s="1"/>
  <c r="M15" i="4" l="1"/>
  <c r="I15" i="4"/>
  <c r="H14" i="4"/>
  <c r="I14" i="4" l="1"/>
  <c r="O14" i="4"/>
  <c r="O21" i="4" s="1"/>
  <c r="J14" i="4" l="1"/>
  <c r="K14" i="4" s="1"/>
  <c r="L14" i="4" s="1"/>
  <c r="N14" i="4" s="1"/>
  <c r="N21" i="4" s="1"/>
  <c r="M14" i="4" l="1"/>
  <c r="M21" i="4" s="1"/>
  <c r="C9" i="4"/>
  <c r="C31" i="4"/>
  <c r="C40" i="4"/>
  <c r="C36" i="4" l="1"/>
  <c r="C34" i="4"/>
  <c r="C26" i="4"/>
  <c r="C35" i="4" l="1"/>
  <c r="C37" i="4" s="1"/>
  <c r="C41" i="4"/>
  <c r="C39" i="4" l="1"/>
  <c r="C38" i="4"/>
</calcChain>
</file>

<file path=xl/sharedStrings.xml><?xml version="1.0" encoding="utf-8"?>
<sst xmlns="http://schemas.openxmlformats.org/spreadsheetml/2006/main" count="55" uniqueCount="45">
  <si>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</si>
  <si>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</si>
  <si>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</si>
  <si>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</si>
  <si>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</si>
  <si>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</si>
  <si>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</si>
  <si>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</si>
  <si>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</si>
  <si>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</si>
  <si>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</si>
  <si>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</si>
  <si>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</si>
  <si>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</si>
  <si>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</si>
  <si>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</si>
  <si>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</si>
  <si>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</si>
  <si>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</si>
  <si>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</si>
  <si>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</si>
  <si>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</si>
  <si>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</si>
  <si>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</si>
  <si>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</si>
  <si>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</si>
  <si>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Insurable Value</t>
  </si>
  <si>
    <t>Guideline Value</t>
  </si>
  <si>
    <t>(Sq. M.)</t>
  </si>
  <si>
    <t>Total Fair Market Value</t>
  </si>
  <si>
    <t xml:space="preserve"> </t>
  </si>
  <si>
    <t>Age Of Build. In Years(approx)</t>
  </si>
  <si>
    <t>Stilt Area</t>
  </si>
  <si>
    <t>Ground floor</t>
  </si>
  <si>
    <t>First Floor</t>
  </si>
  <si>
    <t>Mezzanine Floor</t>
  </si>
  <si>
    <t>Second Floor</t>
  </si>
  <si>
    <t>Third Floor</t>
  </si>
  <si>
    <t xml:space="preserve"> per sq.M</t>
  </si>
  <si>
    <t xml:space="preserve"> Per SQ.M</t>
  </si>
  <si>
    <t>Per Sq.FT</t>
  </si>
  <si>
    <t>Per Sq.M</t>
  </si>
  <si>
    <t>Plot No. R 953, TTC MIDC, Village - Rabale, Navi Mumbai, State - Maharashtra, India</t>
  </si>
  <si>
    <t xml:space="preserve">Union Bank Of India ( Prabhadevi Branch ) </t>
  </si>
  <si>
    <t>Built Up Area (as per Commencement Certificate)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</si>
</sst>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0" fontId="0" fillId="0" borderId="0" xfId="0" applyFont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4" fillId="0" borderId="0" xfId="0" applyFont="1" applyBorder="1"/>
    <xf numFmtId="0" fontId="15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16" fillId="0" borderId="0" xfId="0" applyFont="1"/>
    <xf numFmtId="2" fontId="1" fillId="0" borderId="0" xfId="0" applyNumberFormat="1" applyFont="1"/>
    <xf numFmtId="43" fontId="3" fillId="0" borderId="0" xfId="0" applyNumberFormat="1" applyFont="1" applyAlignment="1">
      <alignment vertical="top"/>
    </xf>
    <xf numFmtId="43" fontId="7" fillId="0" borderId="1" xfId="1" applyFont="1" applyBorder="1"/>
    <xf numFmtId="0" fontId="13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8" fillId="0" borderId="0" xfId="0" applyFont="1" applyBorder="1"/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2" fontId="10" fillId="0" borderId="0" xfId="1" applyNumberFormat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7" fillId="0" borderId="0" xfId="0" applyFont="1" applyAlignment="1">
      <alignment horizontal="left" wrapText="1"/>
    </xf>
    <xf numFmtId="43" fontId="6" fillId="0" borderId="0" xfId="1" applyFont="1" applyBorder="1" applyAlignment="1">
      <alignment horizontal="center"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28866</xdr:colOff>
      <xdr:row>22</xdr:row>
      <xdr:rowOff>47625</xdr:rowOff>
    </xdr:from>
    <xdr:to>
      <xdr:col>14</xdr:col>
      <xdr:colOff>1039900</xdr:colOff>
      <xdr:row>44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F3692-7AC1-4C0A-A64C-86AA23DE5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141" y="5391150"/>
          <a:ext cx="8364334" cy="4638675"/>
        </a:xfrm>
        <a:prstGeom prst="rect">
          <a:avLst/>
        </a:prstGeom>
        <a:solidFill>
          <a:schemeClr val="accent6"/>
        </a:solidFill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2</xdr:row>
      <xdr:rowOff>42861</xdr:rowOff>
    </xdr:from>
    <xdr:to>
      <xdr:col>18</xdr:col>
      <xdr:colOff>371476</xdr:colOff>
      <xdr:row>44</xdr:row>
      <xdr:rowOff>144310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436E5-296D-4BD3-BB74-80945D76A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559"/>
        <a:stretch/>
      </xdr:blipFill>
      <xdr:spPr>
        <a:xfrm>
          <a:off x="333376" y="423861"/>
          <a:ext cx="11010900" cy="81024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19</xdr:col>
      <xdr:colOff>523875</xdr:colOff>
      <xdr:row>44</xdr:row>
      <xdr:rowOff>186578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966746-96FA-4990-A7EA-0C40292E5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278"/>
        <a:stretch/>
      </xdr:blipFill>
      <xdr:spPr>
        <a:xfrm>
          <a:off x="419100" y="0"/>
          <a:ext cx="11687175" cy="85685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49411</xdr:rowOff>
    </xdr:from>
    <xdr:to>
      <xdr:col>19</xdr:col>
      <xdr:colOff>183528</xdr:colOff>
      <xdr:row>35</xdr:row>
      <xdr:rowOff>30011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F80C2F-45FC-46B6-965B-189D83C5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9911"/>
          <a:ext cx="11480178" cy="64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95249</xdr:rowOff>
    </xdr:from>
    <xdr:to>
      <xdr:col>17</xdr:col>
      <xdr:colOff>478803</xdr:colOff>
      <xdr:row>31</xdr:row>
      <xdr:rowOff>106210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E67F16-B9DA-4ACF-AF8B-264D6691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517" y="285749"/>
          <a:ext cx="10179486" cy="572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77"/>
  <sheetViews>
    <sheetView tabSelected="1" zoomScaleNormal="100" workbookViewId="0">
      <pane xSplit="3" ySplit="12" topLeftCell="D28" activePane="bottomRight" state="frozen"/>
      <selection pane="topRight" activeCell="C1" sqref="C1"/>
      <selection pane="bottomLeft" activeCell="A7" sqref="A7"/>
      <selection pane="bottomRight" activeCell="I10" sqref="I10"/>
    </sheetView>
  </sheetViews>
  <sheetFormatPr defaultColWidth="20" defaultRowHeight="16.5" x14ac:dyDescent="0.3"/>
  <cols>
    <col min="1" max="1" width="6.7109375" style="1" customWidth="1"/>
    <col min="2" max="2" width="20.5703125" style="15" customWidth="1"/>
    <col min="3" max="3" width="17.28515625" style="67" customWidth="1"/>
    <col min="4" max="4" width="11.28515625" style="1" customWidth="1"/>
    <col min="5" max="5" width="11.85546875" style="1" customWidth="1"/>
    <col min="6" max="6" width="10.140625" style="1" customWidth="1"/>
    <col min="7" max="7" width="11.85546875" style="4" customWidth="1"/>
    <col min="8" max="8" width="8.710937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0.85546875" style="4" customWidth="1"/>
    <col min="13" max="13" width="14.42578125" style="1" customWidth="1"/>
    <col min="14" max="14" width="15.140625" style="4" customWidth="1"/>
    <col min="15" max="15" width="15.85546875" style="4" customWidth="1"/>
    <col min="16" max="16384" width="20" style="1"/>
  </cols>
  <sheetData>
    <row r="1" spans="2:15" x14ac:dyDescent="0.3">
      <c r="B1" s="69"/>
      <c r="C1" s="70"/>
    </row>
    <row r="2" spans="2:15" x14ac:dyDescent="0.3">
      <c r="B2" s="76"/>
      <c r="C2" s="71"/>
      <c r="D2" s="72"/>
      <c r="E2" s="73"/>
      <c r="F2" s="74"/>
      <c r="G2" s="75"/>
    </row>
    <row r="3" spans="2:15" ht="19.5" customHeight="1" x14ac:dyDescent="0.3">
      <c r="B3" s="92" t="s">
        <v>43</v>
      </c>
      <c r="C3" s="92"/>
      <c r="D3" s="92"/>
      <c r="E3" s="92"/>
      <c r="F3" s="92"/>
      <c r="G3" s="75"/>
    </row>
    <row r="4" spans="2:15" ht="29.25" customHeight="1" x14ac:dyDescent="0.3">
      <c r="B4" s="77" t="s">
        <v>42</v>
      </c>
      <c r="C4" s="68"/>
      <c r="D4" s="68"/>
      <c r="E4" s="68"/>
      <c r="F4" s="68"/>
      <c r="G4" s="68"/>
      <c r="H4" s="1"/>
      <c r="I4" s="1"/>
      <c r="J4" s="1"/>
      <c r="L4" s="1"/>
    </row>
    <row r="5" spans="2:15" ht="17.25" x14ac:dyDescent="0.3">
      <c r="B5" s="77"/>
      <c r="C5" s="68"/>
      <c r="D5" s="68"/>
      <c r="E5" s="68"/>
      <c r="F5" s="68"/>
      <c r="G5" s="68"/>
      <c r="H5" s="1"/>
      <c r="I5" s="1"/>
      <c r="J5" s="1"/>
      <c r="L5" s="1"/>
    </row>
    <row r="6" spans="2:15" ht="15.75" customHeight="1" x14ac:dyDescent="0.3">
      <c r="B6" s="6" t="s">
        <v>11</v>
      </c>
      <c r="C6" s="56"/>
    </row>
    <row r="7" spans="2:15" x14ac:dyDescent="0.3">
      <c r="B7" s="12" t="s">
        <v>9</v>
      </c>
      <c r="C7" s="57">
        <v>2000</v>
      </c>
      <c r="D7" s="37"/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7">
        <v>54000</v>
      </c>
      <c r="D8" s="14"/>
      <c r="F8" s="17"/>
      <c r="G8" s="56"/>
      <c r="H8" s="1"/>
      <c r="K8" s="4"/>
      <c r="M8" s="4"/>
      <c r="N8" s="1"/>
      <c r="O8" s="1"/>
    </row>
    <row r="9" spans="2:15" x14ac:dyDescent="0.3">
      <c r="B9" s="38" t="s">
        <v>16</v>
      </c>
      <c r="C9" s="80">
        <f>ROUND((C7*C8),0)</f>
        <v>108000000</v>
      </c>
      <c r="D9" s="14"/>
      <c r="F9" s="17"/>
      <c r="G9" s="19"/>
      <c r="H9" s="1"/>
      <c r="K9" s="4"/>
      <c r="M9" s="4"/>
      <c r="N9" s="1"/>
      <c r="O9" s="1"/>
    </row>
    <row r="10" spans="2:15" ht="18" customHeight="1" x14ac:dyDescent="0.3">
      <c r="B10" s="39"/>
      <c r="C10" s="59"/>
      <c r="D10" s="40"/>
      <c r="F10" s="17"/>
      <c r="G10" s="19"/>
      <c r="H10" s="1"/>
      <c r="K10" s="4"/>
      <c r="M10" s="4"/>
      <c r="N10" s="1"/>
      <c r="O10" s="1"/>
    </row>
    <row r="11" spans="2:15" x14ac:dyDescent="0.3">
      <c r="B11" s="6" t="s">
        <v>12</v>
      </c>
      <c r="C11" s="56"/>
      <c r="E11" s="16"/>
    </row>
    <row r="12" spans="2:15" s="2" customFormat="1" ht="63.75" x14ac:dyDescent="0.2">
      <c r="B12" s="41" t="s">
        <v>17</v>
      </c>
      <c r="C12" s="60" t="s">
        <v>44</v>
      </c>
      <c r="D12" s="41" t="s">
        <v>0</v>
      </c>
      <c r="E12" s="41" t="s">
        <v>1</v>
      </c>
      <c r="F12" s="41" t="s">
        <v>2</v>
      </c>
      <c r="G12" s="41" t="s">
        <v>18</v>
      </c>
      <c r="H12" s="41" t="s">
        <v>31</v>
      </c>
      <c r="I12" s="41" t="s">
        <v>19</v>
      </c>
      <c r="J12" s="41" t="s">
        <v>3</v>
      </c>
      <c r="K12" s="41" t="s">
        <v>4</v>
      </c>
      <c r="L12" s="41" t="s">
        <v>14</v>
      </c>
      <c r="M12" s="41" t="s">
        <v>20</v>
      </c>
      <c r="N12" s="41" t="s">
        <v>15</v>
      </c>
      <c r="O12" s="41" t="s">
        <v>21</v>
      </c>
    </row>
    <row r="13" spans="2:15" s="21" customFormat="1" x14ac:dyDescent="0.2">
      <c r="B13" s="20"/>
      <c r="C13" s="60" t="s">
        <v>28</v>
      </c>
      <c r="D13" s="41"/>
      <c r="E13" s="41"/>
      <c r="F13" s="41"/>
      <c r="G13" s="3" t="s">
        <v>22</v>
      </c>
      <c r="H13" s="41"/>
      <c r="I13" s="41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1" customFormat="1" x14ac:dyDescent="0.3">
      <c r="B14" s="81" t="s">
        <v>32</v>
      </c>
      <c r="C14" s="82">
        <v>308.52</v>
      </c>
      <c r="D14" s="48">
        <v>2011</v>
      </c>
      <c r="E14" s="22">
        <v>2024</v>
      </c>
      <c r="F14" s="43">
        <v>60</v>
      </c>
      <c r="G14" s="43">
        <v>22000</v>
      </c>
      <c r="H14" s="43">
        <f t="shared" ref="H14:H19" si="0">E14-D14</f>
        <v>13</v>
      </c>
      <c r="I14" s="43">
        <f t="shared" ref="I14:I19" si="1">F14-H14</f>
        <v>47</v>
      </c>
      <c r="J14" s="43">
        <f t="shared" ref="J14:J19" si="2">IF(H14&gt;=5,90*H14/F14,0)</f>
        <v>19.5</v>
      </c>
      <c r="K14" s="43">
        <f t="shared" ref="K14:K19" si="3">G14/100*J14</f>
        <v>4290</v>
      </c>
      <c r="L14" s="43">
        <f t="shared" ref="L14:L19" si="4">ROUND((G14-K14),0)</f>
        <v>17710</v>
      </c>
      <c r="M14" s="43">
        <f t="shared" ref="M14:M19" si="5">O14-N14</f>
        <v>1323551</v>
      </c>
      <c r="N14" s="43">
        <f t="shared" ref="N14:N19" si="6">ROUND(L14*C14,0)</f>
        <v>5463889</v>
      </c>
      <c r="O14" s="43">
        <f t="shared" ref="O14:O19" si="7">ROUND(G14*C14,0)</f>
        <v>6787440</v>
      </c>
    </row>
    <row r="15" spans="2:15" s="21" customFormat="1" x14ac:dyDescent="0.3">
      <c r="B15" s="81" t="s">
        <v>33</v>
      </c>
      <c r="C15" s="82">
        <v>576.22</v>
      </c>
      <c r="D15" s="48">
        <v>2011</v>
      </c>
      <c r="E15" s="22">
        <v>2024</v>
      </c>
      <c r="F15" s="43">
        <v>60</v>
      </c>
      <c r="G15" s="43">
        <v>22000</v>
      </c>
      <c r="H15" s="43">
        <f t="shared" si="0"/>
        <v>13</v>
      </c>
      <c r="I15" s="43">
        <f t="shared" si="1"/>
        <v>47</v>
      </c>
      <c r="J15" s="43">
        <f t="shared" si="2"/>
        <v>19.5</v>
      </c>
      <c r="K15" s="43">
        <f t="shared" si="3"/>
        <v>4290</v>
      </c>
      <c r="L15" s="43">
        <f t="shared" si="4"/>
        <v>17710</v>
      </c>
      <c r="M15" s="43">
        <f t="shared" si="5"/>
        <v>2471984</v>
      </c>
      <c r="N15" s="43">
        <f t="shared" si="6"/>
        <v>10204856</v>
      </c>
      <c r="O15" s="43">
        <f t="shared" si="7"/>
        <v>12676840</v>
      </c>
    </row>
    <row r="16" spans="2:15" s="21" customFormat="1" x14ac:dyDescent="0.3">
      <c r="B16" s="81" t="s">
        <v>34</v>
      </c>
      <c r="C16" s="82">
        <v>888.56799999999998</v>
      </c>
      <c r="D16" s="48">
        <v>2011</v>
      </c>
      <c r="E16" s="22">
        <v>2024</v>
      </c>
      <c r="F16" s="43">
        <v>60</v>
      </c>
      <c r="G16" s="43">
        <v>22000</v>
      </c>
      <c r="H16" s="43">
        <f t="shared" si="0"/>
        <v>13</v>
      </c>
      <c r="I16" s="43">
        <f t="shared" si="1"/>
        <v>47</v>
      </c>
      <c r="J16" s="43">
        <f t="shared" si="2"/>
        <v>19.5</v>
      </c>
      <c r="K16" s="43">
        <f t="shared" si="3"/>
        <v>4290</v>
      </c>
      <c r="L16" s="43">
        <f t="shared" si="4"/>
        <v>17710</v>
      </c>
      <c r="M16" s="43">
        <f t="shared" si="5"/>
        <v>3811957</v>
      </c>
      <c r="N16" s="43">
        <f t="shared" si="6"/>
        <v>15736539</v>
      </c>
      <c r="O16" s="43">
        <f t="shared" si="7"/>
        <v>19548496</v>
      </c>
    </row>
    <row r="17" spans="2:15" s="21" customFormat="1" x14ac:dyDescent="0.3">
      <c r="B17" s="81" t="s">
        <v>35</v>
      </c>
      <c r="C17" s="82">
        <v>522.56500000000005</v>
      </c>
      <c r="D17" s="48">
        <v>2011</v>
      </c>
      <c r="E17" s="22">
        <v>2024</v>
      </c>
      <c r="F17" s="43">
        <v>60</v>
      </c>
      <c r="G17" s="43">
        <v>22000</v>
      </c>
      <c r="H17" s="43">
        <f t="shared" si="0"/>
        <v>13</v>
      </c>
      <c r="I17" s="43">
        <f t="shared" si="1"/>
        <v>47</v>
      </c>
      <c r="J17" s="43">
        <f t="shared" si="2"/>
        <v>19.5</v>
      </c>
      <c r="K17" s="43">
        <f t="shared" si="3"/>
        <v>4290</v>
      </c>
      <c r="L17" s="43">
        <f t="shared" si="4"/>
        <v>17710</v>
      </c>
      <c r="M17" s="43">
        <f t="shared" si="5"/>
        <v>2241804</v>
      </c>
      <c r="N17" s="43">
        <f t="shared" si="6"/>
        <v>9254626</v>
      </c>
      <c r="O17" s="43">
        <f t="shared" si="7"/>
        <v>11496430</v>
      </c>
    </row>
    <row r="18" spans="2:15" s="21" customFormat="1" x14ac:dyDescent="0.3">
      <c r="B18" s="81" t="s">
        <v>36</v>
      </c>
      <c r="C18" s="82">
        <v>268.83999999999997</v>
      </c>
      <c r="D18" s="48">
        <v>2023</v>
      </c>
      <c r="E18" s="22">
        <v>2024</v>
      </c>
      <c r="F18" s="43">
        <v>60</v>
      </c>
      <c r="G18" s="43">
        <v>22000</v>
      </c>
      <c r="H18" s="43">
        <f t="shared" si="0"/>
        <v>1</v>
      </c>
      <c r="I18" s="43">
        <f t="shared" si="1"/>
        <v>59</v>
      </c>
      <c r="J18" s="43">
        <f t="shared" si="2"/>
        <v>0</v>
      </c>
      <c r="K18" s="43">
        <f t="shared" si="3"/>
        <v>0</v>
      </c>
      <c r="L18" s="43">
        <f t="shared" si="4"/>
        <v>22000</v>
      </c>
      <c r="M18" s="43">
        <f t="shared" si="5"/>
        <v>0</v>
      </c>
      <c r="N18" s="43">
        <f t="shared" si="6"/>
        <v>5914480</v>
      </c>
      <c r="O18" s="43">
        <f t="shared" si="7"/>
        <v>5914480</v>
      </c>
    </row>
    <row r="19" spans="2:15" s="21" customFormat="1" x14ac:dyDescent="0.3">
      <c r="B19" s="81" t="s">
        <v>37</v>
      </c>
      <c r="C19" s="82">
        <v>568.96</v>
      </c>
      <c r="D19" s="48">
        <v>2023</v>
      </c>
      <c r="E19" s="22">
        <v>2024</v>
      </c>
      <c r="F19" s="43">
        <v>60</v>
      </c>
      <c r="G19" s="43">
        <v>22000</v>
      </c>
      <c r="H19" s="43">
        <f t="shared" si="0"/>
        <v>1</v>
      </c>
      <c r="I19" s="43">
        <f t="shared" si="1"/>
        <v>59</v>
      </c>
      <c r="J19" s="43">
        <f t="shared" si="2"/>
        <v>0</v>
      </c>
      <c r="K19" s="43">
        <f t="shared" si="3"/>
        <v>0</v>
      </c>
      <c r="L19" s="43">
        <f t="shared" si="4"/>
        <v>22000</v>
      </c>
      <c r="M19" s="43">
        <f t="shared" si="5"/>
        <v>0</v>
      </c>
      <c r="N19" s="43">
        <f t="shared" si="6"/>
        <v>12517120</v>
      </c>
      <c r="O19" s="43">
        <f t="shared" si="7"/>
        <v>12517120</v>
      </c>
    </row>
    <row r="20" spans="2:15" s="21" customFormat="1" x14ac:dyDescent="0.3">
      <c r="B20" s="48"/>
      <c r="C20" s="61"/>
      <c r="D20" s="48"/>
      <c r="E20" s="22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2:15" s="25" customFormat="1" x14ac:dyDescent="0.3">
      <c r="B21" s="24" t="s">
        <v>23</v>
      </c>
      <c r="C21" s="62">
        <f>SUM(C14:C19)</f>
        <v>3133.6730000000002</v>
      </c>
      <c r="D21" s="46"/>
      <c r="E21" s="46"/>
      <c r="F21" s="44"/>
      <c r="G21" s="43"/>
      <c r="H21" s="45"/>
      <c r="I21" s="45"/>
      <c r="J21" s="45"/>
      <c r="K21" s="45"/>
      <c r="L21" s="45"/>
      <c r="M21" s="47">
        <f>SUM(M14:M19)</f>
        <v>9849296</v>
      </c>
      <c r="N21" s="47">
        <f>SUM(N14:N19)</f>
        <v>59091510</v>
      </c>
      <c r="O21" s="47">
        <f>SUM(O14:O19)</f>
        <v>68940806</v>
      </c>
    </row>
    <row r="22" spans="2:15" s="25" customFormat="1" ht="18.75" customHeight="1" x14ac:dyDescent="0.3">
      <c r="B22" s="50"/>
      <c r="C22" s="63"/>
      <c r="D22" s="51"/>
      <c r="E22" s="51"/>
      <c r="F22" s="52"/>
      <c r="G22" s="53"/>
      <c r="H22" s="54"/>
      <c r="I22" s="54"/>
      <c r="J22" s="54"/>
      <c r="K22" s="54"/>
      <c r="L22" s="54"/>
      <c r="M22" s="55"/>
      <c r="N22" s="55"/>
      <c r="O22" s="55"/>
    </row>
    <row r="23" spans="2:15" x14ac:dyDescent="0.3">
      <c r="B23" s="87" t="s">
        <v>24</v>
      </c>
      <c r="C23" s="87"/>
      <c r="D23" s="23"/>
      <c r="E23" s="23"/>
      <c r="G23" s="28"/>
      <c r="H23" s="28"/>
      <c r="I23" s="1"/>
      <c r="J23" s="1"/>
      <c r="L23" s="1"/>
      <c r="N23" s="1"/>
      <c r="O23" s="1"/>
    </row>
    <row r="24" spans="2:15" x14ac:dyDescent="0.3">
      <c r="B24" s="12" t="s">
        <v>25</v>
      </c>
      <c r="C24" s="58">
        <v>0</v>
      </c>
      <c r="D24" s="23"/>
      <c r="E24" s="23"/>
      <c r="G24" s="28"/>
      <c r="H24" s="28"/>
      <c r="I24" s="1"/>
      <c r="J24" s="1"/>
      <c r="L24" s="18"/>
      <c r="N24" s="1"/>
      <c r="O24" s="1"/>
    </row>
    <row r="25" spans="2:15" x14ac:dyDescent="0.3">
      <c r="B25" s="13" t="s">
        <v>5</v>
      </c>
      <c r="C25" s="57">
        <v>0</v>
      </c>
      <c r="D25" s="23"/>
      <c r="E25" s="23"/>
      <c r="G25" s="28"/>
      <c r="H25" s="28"/>
      <c r="I25" s="1" t="s">
        <v>30</v>
      </c>
      <c r="J25" s="1"/>
      <c r="L25" s="1"/>
      <c r="N25" s="18"/>
      <c r="O25" s="1"/>
    </row>
    <row r="26" spans="2:15" x14ac:dyDescent="0.3">
      <c r="B26" s="13" t="s">
        <v>6</v>
      </c>
      <c r="C26" s="58">
        <f>ROUND((C24*C25),0)</f>
        <v>0</v>
      </c>
      <c r="D26" s="23"/>
      <c r="E26" s="23"/>
      <c r="G26" s="28"/>
      <c r="H26" s="28"/>
      <c r="I26" s="1"/>
      <c r="J26" s="1"/>
      <c r="L26" s="1"/>
      <c r="M26" s="18"/>
      <c r="N26" s="1"/>
      <c r="O26" s="1"/>
    </row>
    <row r="27" spans="2:15" x14ac:dyDescent="0.3">
      <c r="B27" s="26"/>
      <c r="C27" s="64"/>
      <c r="D27" s="23"/>
      <c r="E27" s="49"/>
      <c r="G27" s="28"/>
      <c r="H27" s="28"/>
      <c r="I27" s="1"/>
      <c r="J27" s="1"/>
      <c r="L27" s="1"/>
      <c r="N27" s="1"/>
      <c r="O27" s="1"/>
    </row>
    <row r="28" spans="2:15" ht="16.5" customHeight="1" x14ac:dyDescent="0.3">
      <c r="B28" s="88" t="s">
        <v>13</v>
      </c>
      <c r="C28" s="89"/>
      <c r="D28" s="23"/>
      <c r="E28" s="27"/>
      <c r="G28" s="79"/>
      <c r="H28" s="1"/>
      <c r="I28" s="1"/>
      <c r="J28" s="1"/>
      <c r="L28" s="1"/>
      <c r="N28" s="1"/>
      <c r="O28" s="1"/>
    </row>
    <row r="29" spans="2:15" x14ac:dyDescent="0.3">
      <c r="B29" s="12" t="s">
        <v>9</v>
      </c>
      <c r="C29" s="58">
        <v>1424</v>
      </c>
      <c r="D29" s="29"/>
      <c r="E29" s="4"/>
      <c r="G29" s="19"/>
      <c r="H29" s="1"/>
      <c r="I29" s="1"/>
      <c r="J29" s="1"/>
      <c r="L29" s="1"/>
      <c r="N29" s="1"/>
      <c r="O29" s="1"/>
    </row>
    <row r="30" spans="2:15" x14ac:dyDescent="0.3">
      <c r="B30" s="13" t="s">
        <v>5</v>
      </c>
      <c r="C30" s="57">
        <v>1000</v>
      </c>
      <c r="D30" s="16"/>
      <c r="E30" s="4"/>
      <c r="H30" s="1"/>
      <c r="I30" s="1"/>
      <c r="J30" s="1"/>
      <c r="L30" s="1"/>
      <c r="N30" s="1"/>
      <c r="O30" s="1"/>
    </row>
    <row r="31" spans="2:15" x14ac:dyDescent="0.3">
      <c r="B31" s="13" t="s">
        <v>6</v>
      </c>
      <c r="C31" s="58">
        <f>ROUND((C29*C30),0)</f>
        <v>1424000</v>
      </c>
      <c r="D31" s="5"/>
      <c r="E31" s="4"/>
      <c r="F31" s="74"/>
      <c r="G31" s="75"/>
      <c r="H31" s="74"/>
      <c r="I31" s="1"/>
      <c r="J31" s="1"/>
      <c r="L31" s="1"/>
      <c r="N31" s="1"/>
      <c r="O31" s="1"/>
    </row>
    <row r="32" spans="2:15" x14ac:dyDescent="0.3">
      <c r="C32" s="65"/>
      <c r="D32" s="5"/>
      <c r="E32" s="5"/>
      <c r="F32" s="74"/>
      <c r="G32" s="83"/>
      <c r="H32" s="75"/>
      <c r="I32" s="7"/>
      <c r="J32" s="7"/>
      <c r="M32" s="11"/>
    </row>
    <row r="33" spans="2:15" x14ac:dyDescent="0.3">
      <c r="B33" s="90"/>
      <c r="C33" s="91"/>
      <c r="D33" s="11"/>
      <c r="E33" s="4"/>
      <c r="F33" s="93"/>
      <c r="G33" s="93"/>
      <c r="H33" s="74"/>
      <c r="J33" s="11"/>
      <c r="K33" s="4"/>
      <c r="M33" s="4"/>
      <c r="N33" s="1"/>
      <c r="O33" s="1"/>
    </row>
    <row r="34" spans="2:15" x14ac:dyDescent="0.3">
      <c r="B34" s="30" t="s">
        <v>11</v>
      </c>
      <c r="C34" s="58">
        <f>C9</f>
        <v>108000000</v>
      </c>
      <c r="D34" s="9"/>
      <c r="E34" s="9"/>
      <c r="F34" s="84"/>
      <c r="G34" s="59"/>
      <c r="H34" s="74"/>
      <c r="J34" s="8"/>
      <c r="K34" s="4"/>
      <c r="M34" s="4"/>
      <c r="N34" s="1"/>
      <c r="O34" s="1"/>
    </row>
    <row r="35" spans="2:15" x14ac:dyDescent="0.3">
      <c r="B35" s="30" t="s">
        <v>12</v>
      </c>
      <c r="C35" s="58">
        <f>N21</f>
        <v>59091510</v>
      </c>
      <c r="D35" s="9"/>
      <c r="E35" s="9"/>
      <c r="F35" s="84"/>
      <c r="G35" s="59"/>
      <c r="H35" s="74"/>
      <c r="J35" s="10"/>
      <c r="K35" s="4"/>
      <c r="M35" s="4"/>
      <c r="N35" s="1"/>
      <c r="O35" s="1"/>
    </row>
    <row r="36" spans="2:15" x14ac:dyDescent="0.3">
      <c r="B36" s="30" t="s">
        <v>10</v>
      </c>
      <c r="C36" s="58">
        <f>C31</f>
        <v>1424000</v>
      </c>
      <c r="D36" s="9"/>
      <c r="E36" s="9"/>
      <c r="F36" s="84"/>
      <c r="G36" s="59"/>
      <c r="H36" s="74"/>
      <c r="J36" s="10"/>
      <c r="K36" s="4"/>
      <c r="M36" s="4"/>
      <c r="N36" s="1"/>
      <c r="O36" s="1"/>
    </row>
    <row r="37" spans="2:15" ht="18" customHeight="1" x14ac:dyDescent="0.3">
      <c r="B37" s="31" t="s">
        <v>29</v>
      </c>
      <c r="C37" s="66">
        <f>C36+C35+C34</f>
        <v>168515510</v>
      </c>
      <c r="D37" s="8"/>
      <c r="E37" s="4"/>
      <c r="F37" s="85"/>
      <c r="G37" s="86"/>
      <c r="H37" s="75"/>
      <c r="J37" s="1"/>
      <c r="K37" s="4"/>
      <c r="M37" s="4"/>
      <c r="N37" s="1"/>
      <c r="O37" s="1"/>
    </row>
    <row r="38" spans="2:15" x14ac:dyDescent="0.3">
      <c r="B38" s="31" t="s">
        <v>7</v>
      </c>
      <c r="C38" s="66">
        <f>ROUND(C37*0.9,0)</f>
        <v>151663959</v>
      </c>
      <c r="D38" s="8"/>
      <c r="E38" s="4"/>
      <c r="F38" s="85"/>
      <c r="G38" s="86"/>
      <c r="H38" s="75"/>
      <c r="J38" s="1"/>
      <c r="K38" s="4"/>
      <c r="M38" s="4"/>
      <c r="N38" s="1"/>
      <c r="O38" s="1"/>
    </row>
    <row r="39" spans="2:15" x14ac:dyDescent="0.3">
      <c r="B39" s="31" t="s">
        <v>8</v>
      </c>
      <c r="C39" s="66">
        <f>MROUND(C37*80%,1)</f>
        <v>134812408</v>
      </c>
      <c r="D39" s="8"/>
      <c r="E39" s="4"/>
      <c r="F39" s="85"/>
      <c r="G39" s="86"/>
      <c r="H39" s="75"/>
      <c r="J39" s="1"/>
      <c r="K39" s="4"/>
      <c r="M39" s="4"/>
      <c r="N39" s="1"/>
      <c r="O39" s="1"/>
    </row>
    <row r="40" spans="2:15" x14ac:dyDescent="0.3">
      <c r="B40" s="31" t="s">
        <v>26</v>
      </c>
      <c r="C40" s="66">
        <f>O21</f>
        <v>68940806</v>
      </c>
      <c r="D40" s="4"/>
      <c r="E40" s="4"/>
      <c r="F40" s="85"/>
      <c r="G40" s="86"/>
      <c r="H40" s="75"/>
      <c r="J40" s="1"/>
      <c r="K40" s="4"/>
      <c r="M40" s="32"/>
      <c r="N40" s="1"/>
      <c r="O40" s="1"/>
    </row>
    <row r="41" spans="2:15" x14ac:dyDescent="0.3">
      <c r="B41" s="30" t="s">
        <v>27</v>
      </c>
      <c r="C41" s="66">
        <f>D9+N21</f>
        <v>59091510</v>
      </c>
      <c r="D41" s="4"/>
      <c r="E41" s="4"/>
      <c r="F41" s="84"/>
      <c r="G41" s="86"/>
      <c r="H41" s="75"/>
      <c r="J41" s="1"/>
      <c r="K41" s="4"/>
      <c r="M41" s="32"/>
      <c r="N41" s="1"/>
      <c r="O41" s="1"/>
    </row>
    <row r="42" spans="2:15" x14ac:dyDescent="0.3">
      <c r="B42" s="1"/>
      <c r="F42" s="74"/>
      <c r="G42" s="75"/>
      <c r="H42" s="75"/>
    </row>
    <row r="43" spans="2:15" x14ac:dyDescent="0.3">
      <c r="B43" s="1"/>
      <c r="F43" s="74"/>
      <c r="G43" s="75"/>
      <c r="H43" s="75"/>
      <c r="M43" s="33"/>
    </row>
    <row r="44" spans="2:15" x14ac:dyDescent="0.3">
      <c r="B44" s="1"/>
      <c r="F44" s="74"/>
      <c r="G44" s="75"/>
      <c r="H44" s="75"/>
      <c r="M44" s="33"/>
    </row>
    <row r="45" spans="2:15" x14ac:dyDescent="0.3">
      <c r="B45" s="1"/>
      <c r="F45" s="78"/>
      <c r="M45" s="33"/>
    </row>
    <row r="46" spans="2:15" x14ac:dyDescent="0.3">
      <c r="B46" s="1"/>
      <c r="M46" s="33"/>
    </row>
    <row r="47" spans="2:15" x14ac:dyDescent="0.3">
      <c r="B47" s="1"/>
      <c r="F47" s="18"/>
      <c r="M47" s="33"/>
    </row>
    <row r="48" spans="2:15" x14ac:dyDescent="0.3">
      <c r="B48" s="1"/>
      <c r="M48" s="33"/>
    </row>
    <row r="49" spans="2:13" x14ac:dyDescent="0.3">
      <c r="B49" s="1"/>
      <c r="M49" s="33"/>
    </row>
    <row r="50" spans="2:13" x14ac:dyDescent="0.3">
      <c r="B50" s="1"/>
    </row>
    <row r="51" spans="2:13" x14ac:dyDescent="0.3">
      <c r="B51" s="1"/>
    </row>
    <row r="52" spans="2:13" x14ac:dyDescent="0.3">
      <c r="B52" s="1"/>
      <c r="C52" s="56"/>
    </row>
    <row r="53" spans="2:13" x14ac:dyDescent="0.3">
      <c r="B53" s="1"/>
      <c r="C53" s="56"/>
    </row>
    <row r="54" spans="2:13" x14ac:dyDescent="0.3">
      <c r="B54" s="1"/>
      <c r="C54" s="56"/>
    </row>
    <row r="55" spans="2:13" x14ac:dyDescent="0.3">
      <c r="B55" s="1"/>
    </row>
    <row r="56" spans="2:13" x14ac:dyDescent="0.3">
      <c r="B56" s="1"/>
      <c r="C56" s="56"/>
    </row>
    <row r="57" spans="2:13" x14ac:dyDescent="0.3">
      <c r="B57" s="1"/>
      <c r="C57" s="56"/>
    </row>
    <row r="58" spans="2:13" x14ac:dyDescent="0.3">
      <c r="B58" s="1"/>
      <c r="C58" s="56"/>
    </row>
    <row r="59" spans="2:13" x14ac:dyDescent="0.3">
      <c r="B59" s="1"/>
      <c r="C59" s="56"/>
    </row>
    <row r="60" spans="2:13" x14ac:dyDescent="0.3">
      <c r="B60" s="1"/>
      <c r="C60" s="56"/>
    </row>
    <row r="61" spans="2:13" x14ac:dyDescent="0.3">
      <c r="B61" s="1"/>
      <c r="C61" s="56"/>
      <c r="G61" s="34"/>
      <c r="H61" s="34"/>
      <c r="I61" s="34"/>
      <c r="J61" s="34"/>
      <c r="K61" s="6"/>
    </row>
    <row r="62" spans="2:13" x14ac:dyDescent="0.3">
      <c r="B62" s="1"/>
      <c r="C62" s="56"/>
      <c r="G62" s="32"/>
      <c r="H62" s="1"/>
      <c r="I62" s="32"/>
      <c r="J62" s="32"/>
    </row>
    <row r="63" spans="2:13" x14ac:dyDescent="0.3">
      <c r="B63" s="1"/>
      <c r="C63" s="56"/>
      <c r="G63" s="32"/>
      <c r="H63" s="32"/>
      <c r="I63" s="42"/>
      <c r="J63" s="42"/>
    </row>
    <row r="64" spans="2:13" x14ac:dyDescent="0.3">
      <c r="B64" s="1"/>
      <c r="C64" s="56"/>
      <c r="G64" s="32"/>
      <c r="H64" s="32"/>
      <c r="I64" s="32"/>
      <c r="J64" s="32"/>
    </row>
    <row r="65" spans="2:10" x14ac:dyDescent="0.3">
      <c r="B65" s="1"/>
      <c r="C65" s="56"/>
      <c r="G65" s="32"/>
      <c r="H65" s="35"/>
      <c r="I65" s="32"/>
      <c r="J65" s="32"/>
    </row>
    <row r="66" spans="2:10" x14ac:dyDescent="0.3">
      <c r="B66" s="1"/>
      <c r="C66" s="56"/>
      <c r="G66" s="32"/>
      <c r="H66" s="32"/>
      <c r="I66" s="32"/>
      <c r="J66" s="32"/>
    </row>
    <row r="67" spans="2:10" x14ac:dyDescent="0.3">
      <c r="B67" s="1"/>
      <c r="C67" s="56"/>
      <c r="G67" s="32"/>
      <c r="H67" s="32"/>
      <c r="I67" s="32"/>
      <c r="J67" s="32"/>
    </row>
    <row r="68" spans="2:10" x14ac:dyDescent="0.3">
      <c r="B68" s="1"/>
      <c r="C68" s="56"/>
      <c r="G68" s="32"/>
      <c r="H68" s="32"/>
      <c r="I68" s="32"/>
      <c r="J68" s="32"/>
    </row>
    <row r="69" spans="2:10" x14ac:dyDescent="0.3">
      <c r="B69" s="1"/>
      <c r="C69" s="56"/>
      <c r="G69" s="32"/>
      <c r="H69" s="32"/>
      <c r="I69" s="32"/>
      <c r="J69" s="32"/>
    </row>
    <row r="70" spans="2:10" x14ac:dyDescent="0.3">
      <c r="B70" s="1"/>
      <c r="C70" s="56"/>
      <c r="G70" s="32"/>
      <c r="H70" s="32"/>
      <c r="I70" s="32"/>
      <c r="J70" s="32"/>
    </row>
    <row r="71" spans="2:10" x14ac:dyDescent="0.3">
      <c r="B71" s="1"/>
      <c r="C71" s="56"/>
      <c r="G71" s="32"/>
      <c r="H71" s="32"/>
      <c r="I71" s="32"/>
      <c r="J71" s="32"/>
    </row>
    <row r="72" spans="2:10" x14ac:dyDescent="0.3">
      <c r="B72" s="1"/>
      <c r="C72" s="56"/>
    </row>
    <row r="73" spans="2:10" x14ac:dyDescent="0.3">
      <c r="B73" s="1"/>
      <c r="C73" s="56"/>
    </row>
    <row r="74" spans="2:10" x14ac:dyDescent="0.3">
      <c r="B74" s="1"/>
      <c r="C74" s="56"/>
    </row>
    <row r="75" spans="2:10" x14ac:dyDescent="0.3">
      <c r="B75" s="1"/>
      <c r="C75" s="56"/>
    </row>
    <row r="76" spans="2:10" x14ac:dyDescent="0.3">
      <c r="B76" s="1"/>
      <c r="C76" s="56"/>
    </row>
    <row r="77" spans="2:10" x14ac:dyDescent="0.3">
      <c r="B77" s="1"/>
      <c r="C77" s="56"/>
      <c r="G77" s="36"/>
    </row>
    <row r="78" spans="2:10" x14ac:dyDescent="0.3">
      <c r="B78" s="1"/>
      <c r="C78" s="56"/>
      <c r="G78" s="36"/>
    </row>
    <row r="79" spans="2:10" x14ac:dyDescent="0.3">
      <c r="B79" s="1"/>
      <c r="C79" s="56"/>
      <c r="G79" s="36"/>
    </row>
    <row r="80" spans="2:10" x14ac:dyDescent="0.3">
      <c r="B80" s="1"/>
      <c r="C80" s="56"/>
      <c r="G80" s="36"/>
    </row>
    <row r="81" spans="2:7" x14ac:dyDescent="0.3">
      <c r="B81" s="1"/>
      <c r="C81" s="56"/>
      <c r="G81" s="36"/>
    </row>
    <row r="82" spans="2:7" x14ac:dyDescent="0.3">
      <c r="B82" s="1"/>
      <c r="C82" s="56"/>
      <c r="G82" s="36"/>
    </row>
    <row r="83" spans="2:7" x14ac:dyDescent="0.3">
      <c r="B83" s="1"/>
      <c r="C83" s="56"/>
      <c r="G83" s="36"/>
    </row>
    <row r="84" spans="2:7" x14ac:dyDescent="0.3">
      <c r="B84" s="1"/>
      <c r="C84" s="56"/>
      <c r="G84" s="36"/>
    </row>
    <row r="85" spans="2:7" x14ac:dyDescent="0.3">
      <c r="B85" s="1"/>
      <c r="C85" s="56"/>
      <c r="G85" s="36"/>
    </row>
    <row r="86" spans="2:7" x14ac:dyDescent="0.3">
      <c r="B86" s="1"/>
      <c r="C86" s="56"/>
      <c r="G86" s="36"/>
    </row>
    <row r="87" spans="2:7" x14ac:dyDescent="0.3">
      <c r="B87" s="1"/>
      <c r="C87" s="56"/>
    </row>
    <row r="88" spans="2:7" x14ac:dyDescent="0.3">
      <c r="B88" s="1"/>
      <c r="C88" s="56"/>
    </row>
    <row r="89" spans="2:7" x14ac:dyDescent="0.3">
      <c r="B89" s="1">
        <f>3350000/300</f>
        <v>11166.666666666666</v>
      </c>
      <c r="C89" s="56"/>
    </row>
    <row r="90" spans="2:7" x14ac:dyDescent="0.3">
      <c r="B90" s="1">
        <f>B89/10.764</f>
        <v>1037.4086461042982</v>
      </c>
      <c r="C90" s="56"/>
    </row>
    <row r="91" spans="2:7" x14ac:dyDescent="0.3">
      <c r="B91" s="1"/>
      <c r="C91" s="56"/>
    </row>
    <row r="92" spans="2:7" x14ac:dyDescent="0.3">
      <c r="B92" s="1"/>
      <c r="C92" s="56"/>
    </row>
    <row r="93" spans="2:7" x14ac:dyDescent="0.3">
      <c r="B93" s="1"/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/>
    </row>
    <row r="119" spans="2:3" x14ac:dyDescent="0.3">
      <c r="B119" s="1"/>
      <c r="C119" s="56"/>
    </row>
    <row r="120" spans="2:3" x14ac:dyDescent="0.3">
      <c r="B120" s="1"/>
      <c r="C120" s="56"/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  <row r="174" spans="2:3" x14ac:dyDescent="0.3">
      <c r="B174" s="1"/>
      <c r="C174" s="56"/>
    </row>
    <row r="175" spans="2:3" x14ac:dyDescent="0.3">
      <c r="B175" s="1"/>
      <c r="C175" s="56"/>
    </row>
    <row r="176" spans="2:3" x14ac:dyDescent="0.3">
      <c r="B176" s="1"/>
      <c r="C176" s="56"/>
    </row>
    <row r="177" spans="2:3" x14ac:dyDescent="0.3">
      <c r="B177" s="1"/>
      <c r="C177" s="56"/>
    </row>
  </sheetData>
  <mergeCells count="5">
    <mergeCell ref="B23:C23"/>
    <mergeCell ref="B28:C28"/>
    <mergeCell ref="B33:C33"/>
    <mergeCell ref="B3:F3"/>
    <mergeCell ref="F33:G33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U17:V17"/>
  <sheetViews>
    <sheetView workbookViewId="0">
      <selection activeCell="V24" sqref="V24"/>
    </sheetView>
  </sheetViews>
  <sheetFormatPr defaultRowHeight="15" x14ac:dyDescent="0.25"/>
  <sheetData>
    <row r="17" spans="21:22" x14ac:dyDescent="0.25">
      <c r="U17">
        <f>75000000/1000</f>
        <v>75000</v>
      </c>
      <c r="V17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W17:X69"/>
  <sheetViews>
    <sheetView workbookViewId="0">
      <selection activeCell="Y22" sqref="Y22"/>
    </sheetView>
  </sheetViews>
  <sheetFormatPr defaultRowHeight="15" x14ac:dyDescent="0.25"/>
  <sheetData>
    <row r="17" spans="23:24" x14ac:dyDescent="0.25">
      <c r="W17">
        <f>360000000/6000</f>
        <v>60000</v>
      </c>
      <c r="X17" t="s">
        <v>39</v>
      </c>
    </row>
    <row r="69" spans="23:23" x14ac:dyDescent="0.25">
      <c r="W69">
        <f>35000000/1000</f>
        <v>35000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6B10-1AA6-46EF-B62D-AEEB141FBCB5}">
  <dimension ref="V18:W18"/>
  <sheetViews>
    <sheetView workbookViewId="0">
      <selection activeCell="W24" sqref="W24"/>
    </sheetView>
  </sheetViews>
  <sheetFormatPr defaultRowHeight="15" x14ac:dyDescent="0.25"/>
  <sheetData>
    <row r="18" spans="22:23" x14ac:dyDescent="0.25">
      <c r="V18">
        <f>170000000/25000</f>
        <v>6800</v>
      </c>
      <c r="W18" t="s"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6C29-98F0-4746-814C-AB23D2D425CB}">
  <dimension ref="T17:U17"/>
  <sheetViews>
    <sheetView topLeftCell="A13" workbookViewId="0">
      <selection activeCell="V23" sqref="V23"/>
    </sheetView>
  </sheetViews>
  <sheetFormatPr defaultRowHeight="15" x14ac:dyDescent="0.25"/>
  <sheetData>
    <row r="17" spans="20:21" x14ac:dyDescent="0.25">
      <c r="T17">
        <f>47500000/475</f>
        <v>100000</v>
      </c>
      <c r="U17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2024-02-02T11:51:53Z</dcterms:modified>
</cp:coreProperties>
</file>