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iviera Glass Pvt Ltd\"/>
    </mc:Choice>
  </mc:AlternateContent>
  <xr:revisionPtr revIDLastSave="0" documentId="13_ncr:1_{FC758D64-E184-4D09-9EE9-F0C9D4F7137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Area" sheetId="13" r:id="rId2"/>
    <sheet name="RR Rate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3" i="4" l="1"/>
  <c r="R21" i="4" l="1"/>
  <c r="R22" i="4"/>
  <c r="R23" i="4"/>
  <c r="R20" i="4"/>
  <c r="C14" i="14"/>
  <c r="C15" i="14" s="1"/>
  <c r="P10" i="14"/>
  <c r="P11" i="14" s="1"/>
  <c r="P12" i="14" s="1"/>
  <c r="P13" i="14" s="1"/>
  <c r="P14" i="14" s="1"/>
  <c r="P15" i="14" s="1"/>
  <c r="P16" i="14" s="1"/>
  <c r="P17" i="14" s="1"/>
  <c r="P18" i="14" s="1"/>
  <c r="P19" i="14" s="1"/>
  <c r="P20" i="14" s="1"/>
  <c r="P21" i="14" s="1"/>
  <c r="P22" i="14" s="1"/>
  <c r="P23" i="14" s="1"/>
  <c r="P24" i="14" s="1"/>
  <c r="P25" i="14" s="1"/>
  <c r="P26" i="14" s="1"/>
  <c r="P27" i="14" s="1"/>
  <c r="P28" i="14" s="1"/>
  <c r="P29" i="14" s="1"/>
  <c r="P30" i="14" s="1"/>
  <c r="P31" i="14" s="1"/>
  <c r="P32" i="14" s="1"/>
  <c r="P33" i="14" s="1"/>
  <c r="P34" i="14" s="1"/>
  <c r="P35" i="14" s="1"/>
  <c r="P36" i="14" s="1"/>
  <c r="P37" i="14" s="1"/>
  <c r="P38" i="14" s="1"/>
  <c r="P39" i="14" s="1"/>
  <c r="P40" i="14" s="1"/>
  <c r="P41" i="14" s="1"/>
  <c r="P42" i="14" s="1"/>
  <c r="P43" i="14" s="1"/>
  <c r="P44" i="14" s="1"/>
  <c r="P45" i="14" s="1"/>
  <c r="P46" i="14" s="1"/>
  <c r="P47" i="14" s="1"/>
  <c r="P48" i="14" s="1"/>
  <c r="P49" i="14" s="1"/>
  <c r="P50" i="14" s="1"/>
  <c r="P51" i="14" s="1"/>
  <c r="P52" i="14" s="1"/>
  <c r="P53" i="14" s="1"/>
  <c r="P54" i="14" s="1"/>
  <c r="P55" i="14" s="1"/>
  <c r="P56" i="14" s="1"/>
  <c r="P57" i="14" s="1"/>
  <c r="P58" i="14" s="1"/>
  <c r="P59" i="14" s="1"/>
  <c r="P60" i="14" s="1"/>
  <c r="P61" i="14" s="1"/>
  <c r="P62" i="14" s="1"/>
  <c r="P63" i="14" s="1"/>
  <c r="D8" i="14"/>
  <c r="C4" i="14"/>
  <c r="C5" i="14" s="1"/>
  <c r="C7" i="14" l="1"/>
  <c r="D9" i="14" s="1"/>
  <c r="C10" i="14" s="1"/>
  <c r="E10" i="14" s="1"/>
  <c r="E12" i="14" s="1"/>
  <c r="E5" i="14"/>
  <c r="F20" i="4" l="1"/>
  <c r="J23" i="4"/>
  <c r="O23" i="4" s="1"/>
  <c r="P23" i="4"/>
  <c r="O21" i="4"/>
  <c r="O22" i="4"/>
  <c r="O20" i="4"/>
  <c r="J22" i="4"/>
  <c r="R24" i="4" l="1"/>
  <c r="R12" i="4"/>
  <c r="P12" i="4"/>
  <c r="P11" i="4"/>
  <c r="R11" i="4" s="1"/>
  <c r="R10" i="4"/>
  <c r="P10" i="4"/>
  <c r="P9" i="4"/>
  <c r="R9" i="4" s="1"/>
  <c r="R8" i="4"/>
  <c r="P8" i="4"/>
  <c r="P7" i="4"/>
  <c r="R7" i="4" s="1"/>
  <c r="R6" i="4"/>
  <c r="P6" i="4"/>
  <c r="P5" i="4"/>
  <c r="R5" i="4" s="1"/>
  <c r="R4" i="4"/>
  <c r="P4" i="4"/>
  <c r="P3" i="4"/>
  <c r="R3" i="4" s="1"/>
  <c r="R2" i="4"/>
  <c r="P2" i="4"/>
  <c r="C13" i="4"/>
  <c r="C14" i="4"/>
  <c r="C15" i="4"/>
  <c r="P13" i="4" l="1"/>
  <c r="R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R15" i="4" s="1"/>
  <c r="J15" i="4"/>
  <c r="I15" i="4"/>
  <c r="E15" i="4"/>
  <c r="A15" i="4"/>
  <c r="P14" i="4"/>
  <c r="R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<sst xmlns="http://schemas.openxmlformats.org/spreadsheetml/2006/main" count="66" uniqueCount="58">
  <si>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</si>
  <si>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</si>
  <si>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</si>
  <si>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</si>
  <si>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</si>
  <si>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</si>
  <si>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</si>
  <si>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</si>
  <si>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</si>
  <si>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</si>
  <si>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</si>
  <si>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</si>
  <si>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</si>
  <si>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O. No. </t>
  </si>
  <si>
    <t>Ca</t>
  </si>
  <si>
    <t>mca</t>
  </si>
  <si>
    <t>3 car parking 25, 26, 27</t>
  </si>
  <si>
    <t>2115 &amp; 2120 merged with single entrance</t>
  </si>
  <si>
    <t>2115&amp;2120</t>
  </si>
  <si>
    <t>-</t>
  </si>
  <si>
    <t>BUA</t>
  </si>
  <si>
    <t>SBUA</t>
  </si>
  <si>
    <t>TOTAL</t>
  </si>
  <si>
    <t>M/s. Riviera Glass Pvt. Ltd.</t>
  </si>
  <si>
    <t>RCC / Other Pukka</t>
  </si>
  <si>
    <t>office</t>
  </si>
  <si>
    <t>Age in years</t>
  </si>
  <si>
    <t>Deprication %</t>
  </si>
  <si>
    <t>Floor Wise</t>
  </si>
  <si>
    <t>Half or Semi Pakka Sturucture &amp; Kaccha Structure</t>
  </si>
  <si>
    <t>Increased 5% for Higher floor (5th -10th Floor)</t>
  </si>
  <si>
    <t>Mumbai</t>
  </si>
  <si>
    <t>Thane</t>
  </si>
  <si>
    <t>Guideline Rate (New Property) -A</t>
  </si>
  <si>
    <t>Sq. Mtr.</t>
  </si>
  <si>
    <t>Sq. Ft.</t>
  </si>
  <si>
    <t>(-) Land Cost - B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</si>
  <si>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</si>
  <si>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</si>
  <si>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</si>
  <si>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</si>
  <si>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</si>
  <si>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</si>
  <si>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</si>
  <si>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</si>
  <si>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</si>
  <si>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</si>
  <si>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</si>
  <si>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</si>
  <si>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</si>
  <si>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</si>
  <si>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</si>
  <si>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 xml:space="preserve">BUA in Sq. M.  (A) </t>
  </si>
  <si>
    <t>Govt. Value                      (A x B)</t>
  </si>
  <si>
    <t>YOC - 2000 - OC</t>
  </si>
  <si>
    <t xml:space="preserve">Agreemnt Value </t>
  </si>
  <si>
    <t>Rate / Sq. M.  as on 31.03.2023 on BUA</t>
  </si>
  <si>
    <t>Dep. Govt. Rate / Sq. M.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</si>
</sst>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0" fillId="0" borderId="1" xfId="0" applyBorder="1"/>
    <xf numFmtId="43" fontId="0" fillId="0" borderId="1" xfId="1" applyFont="1" applyBorder="1"/>
    <xf numFmtId="0" fontId="0" fillId="0" borderId="1" xfId="0" applyFont="1" applyBorder="1"/>
    <xf numFmtId="0" fontId="0" fillId="0" borderId="1" xfId="0" applyBorder="1" applyAlignment="1">
      <alignment wrapText="1"/>
    </xf>
    <xf numFmtId="0" fontId="5" fillId="0" borderId="0" xfId="0" applyFont="1"/>
    <xf numFmtId="43" fontId="0" fillId="2" borderId="1" xfId="1" applyFont="1" applyFill="1" applyBorder="1"/>
    <xf numFmtId="43" fontId="0" fillId="3" borderId="1" xfId="1" applyFont="1" applyFill="1" applyBorder="1"/>
    <xf numFmtId="43" fontId="2" fillId="3" borderId="1" xfId="1" applyFont="1" applyFill="1" applyBorder="1"/>
    <xf numFmtId="0" fontId="2" fillId="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0" fillId="0" borderId="6" xfId="0" applyBorder="1"/>
    <xf numFmtId="0" fontId="6" fillId="0" borderId="6" xfId="0" applyFont="1" applyFill="1" applyBorder="1" applyAlignment="1">
      <alignment wrapText="1"/>
    </xf>
    <xf numFmtId="0" fontId="0" fillId="0" borderId="7" xfId="0" applyBorder="1"/>
    <xf numFmtId="0" fontId="6" fillId="0" borderId="2" xfId="0" applyFont="1" applyBorder="1"/>
    <xf numFmtId="0" fontId="0" fillId="0" borderId="8" xfId="0" applyBorder="1"/>
    <xf numFmtId="0" fontId="0" fillId="0" borderId="3" xfId="0" applyBorder="1"/>
    <xf numFmtId="0" fontId="6" fillId="0" borderId="9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0" fillId="0" borderId="11" xfId="0" applyBorder="1"/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6" fillId="0" borderId="4" xfId="0" applyFont="1" applyBorder="1" applyAlignment="1">
      <alignment wrapText="1"/>
    </xf>
    <xf numFmtId="0" fontId="0" fillId="0" borderId="13" xfId="0" applyBorder="1"/>
    <xf numFmtId="0" fontId="0" fillId="2" borderId="1" xfId="0" applyFill="1" applyBorder="1"/>
    <xf numFmtId="43" fontId="0" fillId="2" borderId="1" xfId="0" applyNumberFormat="1" applyFill="1" applyBorder="1"/>
    <xf numFmtId="0" fontId="0" fillId="0" borderId="12" xfId="0" applyBorder="1"/>
    <xf numFmtId="0" fontId="6" fillId="0" borderId="9" xfId="0" applyFont="1" applyBorder="1" applyAlignment="1">
      <alignment horizontal="right" wrapText="1"/>
    </xf>
    <xf numFmtId="0" fontId="2" fillId="0" borderId="11" xfId="0" applyFont="1" applyBorder="1"/>
    <xf numFmtId="0" fontId="2" fillId="0" borderId="12" xfId="0" applyFont="1" applyBorder="1"/>
    <xf numFmtId="0" fontId="0" fillId="0" borderId="11" xfId="0" applyFill="1" applyBorder="1"/>
    <xf numFmtId="9" fontId="0" fillId="0" borderId="1" xfId="1" applyNumberFormat="1" applyFont="1" applyBorder="1"/>
    <xf numFmtId="9" fontId="0" fillId="0" borderId="1" xfId="0" applyNumberFormat="1" applyBorder="1"/>
    <xf numFmtId="0" fontId="0" fillId="0" borderId="11" xfId="0" quotePrefix="1" applyBorder="1"/>
    <xf numFmtId="9" fontId="0" fillId="0" borderId="12" xfId="0" applyNumberFormat="1" applyBorder="1"/>
    <xf numFmtId="17" fontId="0" fillId="0" borderId="11" xfId="0" quotePrefix="1" applyNumberFormat="1" applyBorder="1"/>
    <xf numFmtId="43" fontId="0" fillId="0" borderId="0" xfId="1" applyFont="1" applyBorder="1"/>
    <xf numFmtId="0" fontId="2" fillId="0" borderId="1" xfId="0" applyFont="1" applyBorder="1"/>
    <xf numFmtId="0" fontId="2" fillId="0" borderId="1" xfId="1" applyNumberFormat="1" applyFont="1" applyBorder="1"/>
    <xf numFmtId="43" fontId="0" fillId="0" borderId="0" xfId="0" applyNumberFormat="1"/>
    <xf numFmtId="0" fontId="0" fillId="0" borderId="14" xfId="0" applyBorder="1"/>
    <xf numFmtId="9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7" fillId="0" borderId="1" xfId="0" applyFont="1" applyBorder="1"/>
    <xf numFmtId="0" fontId="6" fillId="0" borderId="20" xfId="0" applyFont="1" applyBorder="1" applyAlignment="1">
      <alignment horizontal="center" wrapText="1"/>
    </xf>
    <xf numFmtId="0" fontId="0" fillId="0" borderId="14" xfId="0" applyFill="1" applyBorder="1"/>
    <xf numFmtId="0" fontId="0" fillId="0" borderId="21" xfId="0" applyBorder="1" applyAlignment="1">
      <alignment horizontal="center"/>
    </xf>
    <xf numFmtId="0" fontId="6" fillId="0" borderId="0" xfId="0" applyFont="1" applyBorder="1" applyAlignment="1">
      <alignment horizontal="right" wrapText="1"/>
    </xf>
    <xf numFmtId="0" fontId="2" fillId="0" borderId="1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29</xdr:row>
      <xdr:rowOff>0</xdr:rowOff>
    </xdr:from>
    <xdr:to>
      <xdr:col>23</xdr:col>
      <xdr:colOff>402005</xdr:colOff>
      <xdr:row>61</xdr:row>
      <xdr:rowOff>86588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0AD970-3114-44AE-AAD5-3342B935C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4423" y="6740769"/>
          <a:ext cx="8754697" cy="6182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581025</xdr:colOff>
      <xdr:row>0</xdr:row>
      <xdr:rowOff>76200</xdr:rowOff>
    </xdr:from>
    <xdr:to>
      <xdr:col>21</xdr:col>
      <xdr:colOff>86592</xdr:colOff>
      <xdr:row>14</xdr:row>
      <xdr:rowOff>19414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D0873-269C-4A4A-BB93-D2A44D91B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77025" y="76200"/>
          <a:ext cx="6211167" cy="2610214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</xdr:row>
      <xdr:rowOff>66675</xdr:rowOff>
    </xdr:from>
    <xdr:to>
      <xdr:col>10</xdr:col>
      <xdr:colOff>153200</xdr:colOff>
      <xdr:row>14</xdr:row>
      <xdr:rowOff>171810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C161E6-E29E-4669-9788-A4C8CEE8D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" y="257175"/>
          <a:ext cx="5734850" cy="25816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10</xdr:col>
      <xdr:colOff>553293</xdr:colOff>
      <xdr:row>34</xdr:row>
      <xdr:rowOff>95651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C7E346-5D1D-43CB-8FBB-90E246CD6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429000"/>
          <a:ext cx="6039693" cy="2876951"/>
        </a:xfrm>
        <a:prstGeom prst="rect">
          <a:avLst/>
        </a:prstGeom>
      </xdr:spPr>
    </xdr:pic>
    <xdr:clientData/>
  </xdr:twoCellAnchor>
  <xdr:twoCellAnchor editAs="oneCell">
    <xdr:from>
      <xdr:col>14</xdr:col>
      <xdr:colOff>247650</xdr:colOff>
      <xdr:row>16</xdr:row>
      <xdr:rowOff>171450</xdr:rowOff>
    </xdr:from>
    <xdr:to>
      <xdr:col>26</xdr:col>
      <xdr:colOff>572566</xdr:colOff>
      <xdr:row>55</xdr:row>
      <xdr:rowOff>153397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47109D-9080-4E79-8DB7-91F9C37F2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82050" y="3219450"/>
          <a:ext cx="7640116" cy="714474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35</xdr:row>
      <xdr:rowOff>104775</xdr:rowOff>
    </xdr:from>
    <xdr:to>
      <xdr:col>13</xdr:col>
      <xdr:colOff>496426</xdr:colOff>
      <xdr:row>73</xdr:row>
      <xdr:rowOff>39101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CDC6B69-1186-4E4A-A3F9-E5A256EF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2425" y="6505575"/>
          <a:ext cx="8068801" cy="7173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13</xdr:col>
      <xdr:colOff>29685</xdr:colOff>
      <xdr:row>115</xdr:row>
      <xdr:rowOff>29616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170123-C5A1-4B7B-9F3C-2F353D84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211300"/>
          <a:ext cx="7954485" cy="7459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C6633-1541-418B-8FCB-636B0DEE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3AB9E3-9673-45C8-ACCA-A2C1BAB3C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16</xdr:row>
      <xdr:rowOff>27145</xdr:rowOff>
    </xdr:from>
    <xdr:to>
      <xdr:col>5</xdr:col>
      <xdr:colOff>267922</xdr:colOff>
      <xdr:row>38</xdr:row>
      <xdr:rowOff>19913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8DD2C8-E399-4F6C-AC33-F3DC87877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" y="3532345"/>
          <a:ext cx="6221047" cy="43933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6"/>
  <sheetViews>
    <sheetView tabSelected="1" topLeftCell="F2" zoomScale="130" zoomScaleNormal="130" workbookViewId="0">
      <selection activeCell="V19" sqref="V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2.28515625" customWidth="1"/>
    <col min="9" max="9" width="11.85546875" hidden="1" customWidth="1"/>
    <col min="10" max="10" width="9.85546875" customWidth="1"/>
    <col min="11" max="13" width="9.140625" hidden="1" customWidth="1"/>
    <col min="14" max="14" width="7.7109375" customWidth="1"/>
    <col min="15" max="15" width="12.7109375" customWidth="1"/>
    <col min="16" max="16" width="16.5703125" customWidth="1"/>
    <col min="17" max="17" width="16.42578125" customWidth="1"/>
    <col min="18" max="19" width="15.5703125" customWidth="1"/>
    <col min="20" max="20" width="16" customWidth="1"/>
    <col min="21" max="21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R1" s="1" t="s">
        <v>6</v>
      </c>
      <c r="T1" s="1" t="s">
        <v>1</v>
      </c>
      <c r="U1" s="1" t="s">
        <v>3</v>
      </c>
    </row>
    <row r="2" spans="1:22" x14ac:dyDescent="0.25">
      <c r="A2" s="4">
        <f t="shared" ref="A2:A15" si="0">N2</f>
        <v>0</v>
      </c>
      <c r="B2" s="4">
        <f t="shared" ref="B2:B15" si="1">R2</f>
        <v>0</v>
      </c>
      <c r="C2" s="4">
        <f>B2*1.2</f>
        <v>0</v>
      </c>
      <c r="D2" s="4">
        <f t="shared" ref="D2:D13" si="2">C2*1.2</f>
        <v>0</v>
      </c>
      <c r="E2" s="5">
        <f t="shared" ref="E2:E13" si="3">T2</f>
        <v>0</v>
      </c>
      <c r="F2" s="10" t="e">
        <f t="shared" ref="F2:F13" si="4">ROUND((E2/B2),0)</f>
        <v>#DIV/0!</v>
      </c>
      <c r="G2" s="10" t="e">
        <f t="shared" ref="G2:G13" si="5">ROUND((E2/C2),0)</f>
        <v>#DIV/0!</v>
      </c>
      <c r="H2" s="10" t="e">
        <f t="shared" ref="H2:H13" si="6">ROUND((E2/D2),0)</f>
        <v>#DIV/0!</v>
      </c>
      <c r="I2" s="4" t="e">
        <f>#REF!</f>
        <v>#REF!</v>
      </c>
      <c r="J2" s="4">
        <f t="shared" ref="J2:J13" si="7">U2</f>
        <v>0</v>
      </c>
      <c r="O2">
        <v>0</v>
      </c>
      <c r="P2">
        <f t="shared" ref="P2:P12" si="8">O2/1.2</f>
        <v>0</v>
      </c>
      <c r="R2">
        <f t="shared" ref="R2:R12" si="9">P2/1.2</f>
        <v>0</v>
      </c>
      <c r="T2" s="2">
        <v>0</v>
      </c>
      <c r="U2" s="8"/>
      <c r="V2" s="8"/>
    </row>
    <row r="3" spans="1:22" x14ac:dyDescent="0.25">
      <c r="A3" s="4">
        <f t="shared" si="0"/>
        <v>0</v>
      </c>
      <c r="B3" s="4">
        <f t="shared" si="1"/>
        <v>0</v>
      </c>
      <c r="C3" s="4">
        <f t="shared" ref="C3:C15" si="10">B3*1.2</f>
        <v>0</v>
      </c>
      <c r="D3" s="4">
        <f t="shared" si="2"/>
        <v>0</v>
      </c>
      <c r="E3" s="5">
        <f t="shared" si="3"/>
        <v>0</v>
      </c>
      <c r="F3" s="10" t="e">
        <f t="shared" si="4"/>
        <v>#DIV/0!</v>
      </c>
      <c r="G3" s="10" t="e">
        <f t="shared" si="5"/>
        <v>#DIV/0!</v>
      </c>
      <c r="H3" s="10" t="e">
        <f t="shared" si="6"/>
        <v>#DIV/0!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R3">
        <f t="shared" si="9"/>
        <v>0</v>
      </c>
      <c r="T3" s="2">
        <v>0</v>
      </c>
      <c r="U3" s="8"/>
      <c r="V3" s="8"/>
    </row>
    <row r="4" spans="1:22" x14ac:dyDescent="0.25">
      <c r="A4" s="4">
        <f t="shared" si="0"/>
        <v>0</v>
      </c>
      <c r="B4" s="4">
        <f t="shared" si="1"/>
        <v>0</v>
      </c>
      <c r="C4" s="4">
        <f t="shared" si="10"/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R4">
        <f t="shared" si="9"/>
        <v>0</v>
      </c>
      <c r="T4" s="2">
        <v>0</v>
      </c>
      <c r="U4" s="8"/>
      <c r="V4" s="8"/>
    </row>
    <row r="5" spans="1:22" x14ac:dyDescent="0.25">
      <c r="A5" s="4">
        <f t="shared" si="0"/>
        <v>0</v>
      </c>
      <c r="B5" s="4">
        <f t="shared" si="1"/>
        <v>0</v>
      </c>
      <c r="C5" s="4">
        <f t="shared" si="10"/>
        <v>0</v>
      </c>
      <c r="D5" s="4">
        <f t="shared" si="2"/>
        <v>0</v>
      </c>
      <c r="E5" s="5">
        <f t="shared" si="3"/>
        <v>0</v>
      </c>
      <c r="F5" s="15" t="e">
        <f t="shared" si="4"/>
        <v>#DIV/0!</v>
      </c>
      <c r="G5" s="15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R5">
        <f t="shared" si="9"/>
        <v>0</v>
      </c>
      <c r="T5" s="2">
        <v>0</v>
      </c>
      <c r="U5" s="8"/>
      <c r="V5" s="8"/>
    </row>
    <row r="6" spans="1:22" x14ac:dyDescent="0.25">
      <c r="A6" s="4">
        <f t="shared" si="0"/>
        <v>0</v>
      </c>
      <c r="B6" s="4">
        <f t="shared" si="1"/>
        <v>0</v>
      </c>
      <c r="C6" s="4">
        <f t="shared" si="10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R6">
        <f t="shared" si="9"/>
        <v>0</v>
      </c>
      <c r="T6" s="2">
        <v>0</v>
      </c>
      <c r="U6" s="8"/>
      <c r="V6" s="8"/>
    </row>
    <row r="7" spans="1:22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R7">
        <f t="shared" si="9"/>
        <v>0</v>
      </c>
      <c r="T7" s="2">
        <v>0</v>
      </c>
      <c r="U7" s="8"/>
      <c r="V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R8">
        <f t="shared" si="9"/>
        <v>0</v>
      </c>
      <c r="T8" s="2">
        <v>0</v>
      </c>
      <c r="U8" s="8"/>
      <c r="V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R9">
        <f t="shared" si="9"/>
        <v>0</v>
      </c>
      <c r="T9" s="2">
        <v>0</v>
      </c>
      <c r="U9" s="8"/>
      <c r="V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R10">
        <f t="shared" si="9"/>
        <v>0</v>
      </c>
      <c r="T10" s="2">
        <v>0</v>
      </c>
      <c r="U10" s="8"/>
      <c r="V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R11">
        <f t="shared" si="9"/>
        <v>0</v>
      </c>
      <c r="T11" s="2">
        <v>0</v>
      </c>
      <c r="U11" s="8"/>
      <c r="V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R12">
        <f t="shared" si="9"/>
        <v>0</v>
      </c>
      <c r="T12" s="2">
        <v>0</v>
      </c>
      <c r="U12" s="8"/>
      <c r="V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R13">
        <f t="shared" ref="R13" si="12">P13/1.2</f>
        <v>0</v>
      </c>
      <c r="T13" s="2">
        <v>0</v>
      </c>
      <c r="U13" s="8"/>
      <c r="V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T14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U14</f>
        <v>0</v>
      </c>
      <c r="O14">
        <v>0</v>
      </c>
      <c r="P14">
        <f t="shared" ref="P14:P15" si="19">O14/1.2</f>
        <v>0</v>
      </c>
      <c r="R14">
        <f t="shared" ref="R14:R15" si="20">P14/1.2</f>
        <v>0</v>
      </c>
      <c r="T14" s="2">
        <v>0</v>
      </c>
      <c r="U14" s="8"/>
      <c r="V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R15">
        <f t="shared" si="20"/>
        <v>0</v>
      </c>
      <c r="T15" s="2">
        <v>0</v>
      </c>
      <c r="U15" s="8"/>
      <c r="V15" s="8"/>
    </row>
    <row r="18" spans="6:26" ht="21" x14ac:dyDescent="0.35">
      <c r="N18" s="22" t="s">
        <v>23</v>
      </c>
    </row>
    <row r="19" spans="6:26" ht="60" x14ac:dyDescent="0.25">
      <c r="H19" s="16" t="s">
        <v>13</v>
      </c>
      <c r="I19" s="16" t="s">
        <v>14</v>
      </c>
      <c r="J19" s="16" t="s">
        <v>20</v>
      </c>
      <c r="K19" s="16"/>
      <c r="L19" s="16"/>
      <c r="M19" s="16"/>
      <c r="N19" s="16" t="s">
        <v>21</v>
      </c>
      <c r="O19" s="17" t="s">
        <v>52</v>
      </c>
      <c r="P19" s="17" t="s">
        <v>56</v>
      </c>
      <c r="Q19" s="17" t="s">
        <v>57</v>
      </c>
      <c r="R19" s="17" t="s">
        <v>53</v>
      </c>
      <c r="S19" s="72" t="s">
        <v>55</v>
      </c>
    </row>
    <row r="20" spans="6:26" x14ac:dyDescent="0.25">
      <c r="F20" s="7">
        <f>N20/J20</f>
        <v>1.25</v>
      </c>
      <c r="H20" s="18">
        <v>2115</v>
      </c>
      <c r="I20" s="18"/>
      <c r="J20" s="18">
        <v>432</v>
      </c>
      <c r="K20" s="18"/>
      <c r="L20" s="18"/>
      <c r="M20" s="18"/>
      <c r="N20" s="18">
        <v>540</v>
      </c>
      <c r="O20" s="18">
        <f>ROUND(J20/10.764,2)</f>
        <v>40.130000000000003</v>
      </c>
      <c r="P20" s="19">
        <v>210860</v>
      </c>
      <c r="Q20" s="19">
        <v>181641</v>
      </c>
      <c r="R20" s="19">
        <f>ROUND(Q20*O20,0)</f>
        <v>7289253</v>
      </c>
      <c r="S20" s="19">
        <v>972000</v>
      </c>
    </row>
    <row r="21" spans="6:26" x14ac:dyDescent="0.25">
      <c r="H21" s="18">
        <v>2116</v>
      </c>
      <c r="I21" s="18"/>
      <c r="J21" s="18">
        <v>432</v>
      </c>
      <c r="K21" s="18"/>
      <c r="L21" s="18"/>
      <c r="M21" s="18"/>
      <c r="N21" s="18">
        <v>540</v>
      </c>
      <c r="O21" s="18">
        <f t="shared" ref="O21:O23" si="21">ROUND(J21/10.764,2)</f>
        <v>40.130000000000003</v>
      </c>
      <c r="P21" s="19">
        <v>210860</v>
      </c>
      <c r="Q21" s="19">
        <v>181641</v>
      </c>
      <c r="R21" s="19">
        <f t="shared" ref="R21:R23" si="22">ROUND(Q21*O21,0)</f>
        <v>7289253</v>
      </c>
      <c r="S21" s="19">
        <v>745000</v>
      </c>
    </row>
    <row r="22" spans="6:26" x14ac:dyDescent="0.25">
      <c r="G22" s="6"/>
      <c r="H22" s="20">
        <v>2120</v>
      </c>
      <c r="I22" s="18"/>
      <c r="J22" s="18">
        <f>N22/1.25</f>
        <v>448</v>
      </c>
      <c r="K22" s="18"/>
      <c r="L22" s="18"/>
      <c r="M22" s="18"/>
      <c r="N22" s="18">
        <v>560</v>
      </c>
      <c r="O22" s="18">
        <f t="shared" si="21"/>
        <v>41.62</v>
      </c>
      <c r="P22" s="19">
        <v>210860</v>
      </c>
      <c r="Q22" s="19">
        <v>181641</v>
      </c>
      <c r="R22" s="19">
        <f t="shared" si="22"/>
        <v>7559898</v>
      </c>
      <c r="S22" s="19">
        <v>1008000</v>
      </c>
    </row>
    <row r="23" spans="6:26" ht="30" x14ac:dyDescent="0.25">
      <c r="H23" s="21" t="s">
        <v>16</v>
      </c>
      <c r="I23" s="18"/>
      <c r="J23" s="18">
        <f>150*3</f>
        <v>450</v>
      </c>
      <c r="K23" s="18"/>
      <c r="L23" s="18"/>
      <c r="M23" s="18"/>
      <c r="N23" s="18" t="s">
        <v>19</v>
      </c>
      <c r="O23" s="18">
        <f t="shared" si="21"/>
        <v>41.81</v>
      </c>
      <c r="P23" s="24">
        <f>P22*25%</f>
        <v>52715</v>
      </c>
      <c r="Q23" s="19">
        <f>ROUND(Q22*25%,0)</f>
        <v>45410</v>
      </c>
      <c r="R23" s="19">
        <f t="shared" si="22"/>
        <v>1898592</v>
      </c>
      <c r="S23" s="24"/>
    </row>
    <row r="24" spans="6:26" x14ac:dyDescent="0.25">
      <c r="H24" s="18"/>
      <c r="I24" s="18"/>
      <c r="J24" s="18"/>
      <c r="K24" s="18"/>
      <c r="L24" s="18"/>
      <c r="M24" s="18"/>
      <c r="N24" s="18"/>
      <c r="O24" s="18"/>
      <c r="P24" s="25" t="s">
        <v>22</v>
      </c>
      <c r="Q24" s="25"/>
      <c r="R24" s="25">
        <f>SUM(R20:R23)</f>
        <v>24036996</v>
      </c>
      <c r="S24" s="25"/>
      <c r="T24" s="13"/>
      <c r="V24" s="11"/>
      <c r="W24" s="11"/>
      <c r="X24" s="11"/>
      <c r="Y24" s="11"/>
      <c r="Z24" s="11"/>
    </row>
    <row r="25" spans="6:26" x14ac:dyDescent="0.25">
      <c r="P25" s="8"/>
      <c r="Q25" s="8"/>
      <c r="R25" s="26"/>
      <c r="S25" s="26"/>
      <c r="T25" s="14"/>
      <c r="V25" s="14"/>
      <c r="W25" s="14"/>
      <c r="X25" s="11"/>
      <c r="Y25" s="11"/>
      <c r="Z25" s="11"/>
    </row>
    <row r="26" spans="6:26" x14ac:dyDescent="0.25">
      <c r="H26" t="s">
        <v>17</v>
      </c>
      <c r="P26" s="8"/>
      <c r="Q26" s="8"/>
      <c r="R26" s="8"/>
      <c r="S26" s="8"/>
      <c r="T26" s="11"/>
      <c r="V26" s="11"/>
      <c r="W26" s="11"/>
      <c r="X26" s="11"/>
      <c r="Y26" s="11"/>
      <c r="Z26" s="11"/>
    </row>
    <row r="27" spans="6:26" x14ac:dyDescent="0.25">
      <c r="H27">
        <v>2116</v>
      </c>
      <c r="P27" s="8"/>
      <c r="Q27" s="8"/>
      <c r="R27" s="8"/>
      <c r="S27" s="8"/>
      <c r="T27" s="11"/>
      <c r="V27" s="11"/>
      <c r="W27" s="11"/>
      <c r="X27" s="11"/>
      <c r="Y27" s="11"/>
      <c r="Z27" s="11"/>
    </row>
    <row r="28" spans="6:26" x14ac:dyDescent="0.25">
      <c r="N28" t="s">
        <v>54</v>
      </c>
      <c r="P28" s="8"/>
      <c r="Q28" s="8"/>
      <c r="R28" s="8"/>
      <c r="S28" s="8"/>
      <c r="T28" s="12"/>
      <c r="V28" s="12"/>
      <c r="W28" s="12"/>
      <c r="X28" s="11"/>
      <c r="Y28" s="11"/>
      <c r="Z28" s="11"/>
    </row>
    <row r="29" spans="6:26" x14ac:dyDescent="0.25">
      <c r="H29" t="s">
        <v>15</v>
      </c>
      <c r="P29" s="8"/>
      <c r="Q29" s="8"/>
      <c r="R29" s="8"/>
      <c r="S29" s="8"/>
      <c r="T29" s="11"/>
      <c r="V29" s="11"/>
      <c r="W29" s="11"/>
      <c r="X29" s="11"/>
      <c r="Y29" s="11"/>
      <c r="Z29" s="11"/>
    </row>
    <row r="30" spans="6:26" x14ac:dyDescent="0.25">
      <c r="H30" t="s">
        <v>18</v>
      </c>
      <c r="I30">
        <v>782</v>
      </c>
      <c r="P30" s="11"/>
      <c r="Q30" s="11"/>
      <c r="R30" s="11"/>
      <c r="S30" s="11"/>
      <c r="T30" s="11"/>
      <c r="V30" s="11"/>
      <c r="W30" s="11"/>
      <c r="X30" s="11"/>
      <c r="Y30" s="11"/>
      <c r="Z30" s="11"/>
    </row>
    <row r="31" spans="6:26" x14ac:dyDescent="0.25">
      <c r="H31">
        <v>2116</v>
      </c>
      <c r="I31">
        <v>395</v>
      </c>
      <c r="P31" s="11"/>
      <c r="Q31" s="11"/>
      <c r="R31" s="11"/>
      <c r="S31" s="11"/>
      <c r="T31" s="11"/>
      <c r="V31" s="11"/>
      <c r="W31" s="11"/>
      <c r="X31" s="11"/>
      <c r="Y31" s="11"/>
      <c r="Z31" s="11"/>
    </row>
    <row r="32" spans="6:26" x14ac:dyDescent="0.25">
      <c r="P32" s="11"/>
      <c r="Q32" s="11"/>
      <c r="R32" s="11"/>
      <c r="S32" s="11"/>
      <c r="T32" s="11"/>
      <c r="U32" s="6"/>
      <c r="V32" s="11"/>
      <c r="W32" s="11"/>
      <c r="X32" s="11"/>
      <c r="Y32" s="11"/>
      <c r="Z32" s="11"/>
    </row>
    <row r="33" spans="16:26" x14ac:dyDescent="0.25">
      <c r="P33" s="11"/>
      <c r="Q33" s="11"/>
      <c r="R33" s="11"/>
      <c r="S33" s="11"/>
      <c r="T33" s="11"/>
      <c r="U33" s="6"/>
      <c r="V33" s="11"/>
      <c r="W33" s="11"/>
      <c r="X33" s="11"/>
      <c r="Y33" s="11"/>
      <c r="Z33" s="11"/>
    </row>
    <row r="34" spans="16:26" x14ac:dyDescent="0.25">
      <c r="R34" s="11"/>
      <c r="S34" s="11"/>
      <c r="T34" s="11"/>
    </row>
    <row r="35" spans="16:26" x14ac:dyDescent="0.25">
      <c r="R35" s="11"/>
      <c r="S35" s="11"/>
      <c r="T35" s="11"/>
      <c r="V35" s="6"/>
    </row>
    <row r="36" spans="16:26" x14ac:dyDescent="0.25">
      <c r="P36" s="11"/>
      <c r="Q36" s="11"/>
      <c r="R36" s="11"/>
      <c r="S36" s="11"/>
      <c r="T36" s="11"/>
      <c r="U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77" sqref="A7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75"/>
  <sheetViews>
    <sheetView workbookViewId="0">
      <selection activeCell="C10" sqref="C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27" customWidth="1"/>
    <col min="8" max="8" width="13.7109375" style="70" bestFit="1" customWidth="1"/>
    <col min="9" max="9" width="12.5703125" style="29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28"/>
    </row>
    <row r="2" spans="2:17" ht="15.75" thickBot="1" x14ac:dyDescent="0.3">
      <c r="G2" s="73" t="s">
        <v>24</v>
      </c>
      <c r="H2" s="74"/>
    </row>
    <row r="3" spans="2:17" ht="27" thickBot="1" x14ac:dyDescent="0.3">
      <c r="B3" s="18" t="s">
        <v>25</v>
      </c>
      <c r="C3" s="19">
        <v>210860</v>
      </c>
      <c r="D3" s="18"/>
      <c r="E3" s="18"/>
      <c r="F3" s="18"/>
      <c r="G3" s="30" t="s">
        <v>26</v>
      </c>
      <c r="H3" s="31" t="s">
        <v>27</v>
      </c>
      <c r="I3" s="32"/>
      <c r="K3" s="33" t="s">
        <v>28</v>
      </c>
      <c r="L3" s="34"/>
      <c r="N3" s="35" t="s">
        <v>29</v>
      </c>
      <c r="O3" s="36"/>
      <c r="P3" s="36"/>
      <c r="Q3" s="37"/>
    </row>
    <row r="4" spans="2:17" ht="27" thickBot="1" x14ac:dyDescent="0.3">
      <c r="B4" s="18" t="s">
        <v>30</v>
      </c>
      <c r="C4" s="19">
        <f>C3*0%</f>
        <v>0</v>
      </c>
      <c r="D4" s="18"/>
      <c r="E4" s="18"/>
      <c r="F4" s="18"/>
      <c r="G4" s="38">
        <v>1</v>
      </c>
      <c r="H4" s="39">
        <v>0</v>
      </c>
      <c r="I4" s="40">
        <v>100</v>
      </c>
      <c r="K4" s="41" t="s">
        <v>31</v>
      </c>
      <c r="L4" s="42" t="s">
        <v>32</v>
      </c>
      <c r="N4" s="30" t="s">
        <v>26</v>
      </c>
      <c r="O4" s="43" t="s">
        <v>27</v>
      </c>
      <c r="P4" s="44"/>
    </row>
    <row r="5" spans="2:17" ht="15.75" thickBot="1" x14ac:dyDescent="0.3">
      <c r="B5" s="18" t="s">
        <v>33</v>
      </c>
      <c r="C5" s="23">
        <f>C3+C4</f>
        <v>210860</v>
      </c>
      <c r="D5" s="45" t="s">
        <v>34</v>
      </c>
      <c r="E5" s="46">
        <f>ROUND(C5/10.764,0)</f>
        <v>19589</v>
      </c>
      <c r="F5" s="45" t="s">
        <v>35</v>
      </c>
      <c r="G5" s="38">
        <v>2</v>
      </c>
      <c r="H5" s="39">
        <v>0</v>
      </c>
      <c r="I5" s="40">
        <v>100</v>
      </c>
      <c r="K5" s="40">
        <v>30250</v>
      </c>
      <c r="L5" s="47">
        <v>26620</v>
      </c>
      <c r="N5" s="38">
        <v>1</v>
      </c>
      <c r="O5" s="48">
        <v>0</v>
      </c>
      <c r="P5" s="40">
        <v>100</v>
      </c>
    </row>
    <row r="6" spans="2:17" ht="15.75" thickBot="1" x14ac:dyDescent="0.3">
      <c r="B6" s="18" t="s">
        <v>36</v>
      </c>
      <c r="C6" s="19">
        <v>83820</v>
      </c>
      <c r="D6" s="18"/>
      <c r="E6" s="18"/>
      <c r="F6" s="18"/>
      <c r="G6" s="38">
        <v>3</v>
      </c>
      <c r="H6" s="39">
        <v>5</v>
      </c>
      <c r="I6" s="40">
        <v>95</v>
      </c>
      <c r="K6" s="49" t="s">
        <v>2</v>
      </c>
      <c r="L6" s="50" t="s">
        <v>37</v>
      </c>
      <c r="N6" s="38">
        <v>2</v>
      </c>
      <c r="O6" s="48">
        <v>0</v>
      </c>
      <c r="P6" s="40">
        <v>100</v>
      </c>
    </row>
    <row r="7" spans="2:17" ht="15.75" thickBot="1" x14ac:dyDescent="0.3">
      <c r="B7" s="18" t="s">
        <v>38</v>
      </c>
      <c r="C7" s="19">
        <f>C5-C6</f>
        <v>127040</v>
      </c>
      <c r="D7" s="18"/>
      <c r="E7" s="18"/>
      <c r="F7" s="18"/>
      <c r="G7" s="38">
        <v>4</v>
      </c>
      <c r="H7" s="39">
        <v>5</v>
      </c>
      <c r="I7" s="51">
        <v>95</v>
      </c>
      <c r="K7" s="40" t="s">
        <v>39</v>
      </c>
      <c r="L7" s="47" t="s">
        <v>40</v>
      </c>
      <c r="N7" s="38">
        <v>3</v>
      </c>
      <c r="O7" s="48">
        <v>5</v>
      </c>
      <c r="P7" s="40">
        <v>95</v>
      </c>
    </row>
    <row r="8" spans="2:17" ht="15.75" thickBot="1" x14ac:dyDescent="0.3">
      <c r="B8" s="18" t="s">
        <v>41</v>
      </c>
      <c r="C8" s="52">
        <v>0.23</v>
      </c>
      <c r="D8" s="53">
        <f>1-C8</f>
        <v>0.77</v>
      </c>
      <c r="E8" s="18"/>
      <c r="F8" s="18"/>
      <c r="G8" s="38">
        <v>5</v>
      </c>
      <c r="H8" s="39">
        <v>5</v>
      </c>
      <c r="I8" s="51">
        <v>95</v>
      </c>
      <c r="K8" s="40"/>
      <c r="L8" s="47"/>
      <c r="N8" s="38">
        <v>4</v>
      </c>
      <c r="O8" s="48">
        <v>5</v>
      </c>
      <c r="P8" s="40">
        <v>95</v>
      </c>
    </row>
    <row r="9" spans="2:17" ht="15.75" thickBot="1" x14ac:dyDescent="0.3">
      <c r="B9" s="21" t="s">
        <v>42</v>
      </c>
      <c r="D9" s="19">
        <f>ROUND(C7*D8,0)</f>
        <v>97821</v>
      </c>
      <c r="E9" s="18"/>
      <c r="F9" s="18"/>
      <c r="G9" s="38">
        <v>6</v>
      </c>
      <c r="H9" s="39">
        <v>6</v>
      </c>
      <c r="I9" s="51">
        <v>94</v>
      </c>
      <c r="K9" s="54" t="s">
        <v>43</v>
      </c>
      <c r="L9" s="55">
        <v>0.05</v>
      </c>
      <c r="N9" s="38">
        <v>5</v>
      </c>
      <c r="O9" s="48">
        <v>5</v>
      </c>
      <c r="P9" s="40">
        <v>95</v>
      </c>
    </row>
    <row r="10" spans="2:17" ht="15.75" thickBot="1" x14ac:dyDescent="0.3">
      <c r="B10" s="18" t="s">
        <v>44</v>
      </c>
      <c r="C10" s="23">
        <f>C6+D9</f>
        <v>181641</v>
      </c>
      <c r="D10" s="45" t="s">
        <v>34</v>
      </c>
      <c r="E10" s="46">
        <f>ROUND(C10/10.764,0)</f>
        <v>16875</v>
      </c>
      <c r="F10" s="45" t="s">
        <v>35</v>
      </c>
      <c r="G10" s="38">
        <v>7</v>
      </c>
      <c r="H10" s="39">
        <v>7</v>
      </c>
      <c r="I10" s="51">
        <v>93</v>
      </c>
      <c r="K10" s="56" t="s">
        <v>45</v>
      </c>
      <c r="L10" s="55">
        <v>0.1</v>
      </c>
      <c r="N10" s="38">
        <v>6</v>
      </c>
      <c r="O10" s="48">
        <v>6.5</v>
      </c>
      <c r="P10" s="40">
        <f t="shared" ref="P10:P63" si="0">P9-1.5</f>
        <v>93.5</v>
      </c>
    </row>
    <row r="11" spans="2:17" ht="15.75" thickBot="1" x14ac:dyDescent="0.3">
      <c r="C11" s="57"/>
      <c r="E11">
        <v>660</v>
      </c>
      <c r="G11" s="38">
        <v>8</v>
      </c>
      <c r="H11" s="39">
        <v>8</v>
      </c>
      <c r="I11" s="51">
        <v>92</v>
      </c>
      <c r="K11" s="40" t="s">
        <v>46</v>
      </c>
      <c r="L11" s="55">
        <v>0.15</v>
      </c>
      <c r="N11" s="38">
        <v>7</v>
      </c>
      <c r="O11" s="48">
        <v>8</v>
      </c>
      <c r="P11" s="40">
        <f t="shared" si="0"/>
        <v>92</v>
      </c>
    </row>
    <row r="12" spans="2:17" ht="15.75" thickBot="1" x14ac:dyDescent="0.3">
      <c r="B12" s="58" t="s">
        <v>47</v>
      </c>
      <c r="C12" s="59">
        <v>2023</v>
      </c>
      <c r="E12" s="60">
        <f>E10*E11</f>
        <v>11137500</v>
      </c>
      <c r="G12" s="38">
        <v>9</v>
      </c>
      <c r="H12" s="39">
        <v>9</v>
      </c>
      <c r="I12" s="51">
        <v>91</v>
      </c>
      <c r="K12" s="61" t="s">
        <v>48</v>
      </c>
      <c r="L12" s="62">
        <v>0.2</v>
      </c>
      <c r="N12" s="38">
        <v>8</v>
      </c>
      <c r="O12" s="48">
        <v>9.5</v>
      </c>
      <c r="P12" s="40">
        <f t="shared" si="0"/>
        <v>90.5</v>
      </c>
    </row>
    <row r="13" spans="2:17" ht="15.75" thickBot="1" x14ac:dyDescent="0.3">
      <c r="B13" s="58" t="s">
        <v>49</v>
      </c>
      <c r="C13" s="59">
        <v>2000</v>
      </c>
      <c r="D13" s="60"/>
      <c r="G13" s="38">
        <v>10</v>
      </c>
      <c r="H13" s="39">
        <v>10</v>
      </c>
      <c r="I13" s="51">
        <v>90</v>
      </c>
      <c r="K13" s="63"/>
      <c r="L13" s="64"/>
      <c r="N13" s="38">
        <v>9</v>
      </c>
      <c r="O13" s="48">
        <v>11</v>
      </c>
      <c r="P13" s="40">
        <f t="shared" si="0"/>
        <v>89</v>
      </c>
    </row>
    <row r="14" spans="2:17" ht="15.75" thickBot="1" x14ac:dyDescent="0.3">
      <c r="B14" s="58" t="s">
        <v>50</v>
      </c>
      <c r="C14" s="59">
        <f>C12-C13</f>
        <v>23</v>
      </c>
      <c r="G14" s="38">
        <v>11</v>
      </c>
      <c r="H14" s="39">
        <v>11</v>
      </c>
      <c r="I14" s="51">
        <v>89</v>
      </c>
      <c r="K14" s="65"/>
      <c r="L14" s="66"/>
      <c r="N14" s="38">
        <v>10</v>
      </c>
      <c r="O14" s="48">
        <v>12.5</v>
      </c>
      <c r="P14" s="40">
        <f t="shared" si="0"/>
        <v>87.5</v>
      </c>
    </row>
    <row r="15" spans="2:17" ht="17.25" thickBot="1" x14ac:dyDescent="0.35">
      <c r="B15" s="67" t="s">
        <v>51</v>
      </c>
      <c r="C15" s="58">
        <f>60-C14</f>
        <v>37</v>
      </c>
      <c r="G15" s="38">
        <v>12</v>
      </c>
      <c r="H15" s="39">
        <v>12</v>
      </c>
      <c r="I15" s="51">
        <v>88</v>
      </c>
      <c r="N15" s="38">
        <v>11</v>
      </c>
      <c r="O15" s="48">
        <v>14</v>
      </c>
      <c r="P15" s="40">
        <f t="shared" si="0"/>
        <v>86</v>
      </c>
    </row>
    <row r="16" spans="2:17" ht="15.75" thickBot="1" x14ac:dyDescent="0.3">
      <c r="E16" s="60"/>
      <c r="G16" s="38">
        <v>13</v>
      </c>
      <c r="H16" s="39">
        <v>13</v>
      </c>
      <c r="I16" s="51">
        <v>87</v>
      </c>
      <c r="J16" s="60"/>
      <c r="N16" s="38">
        <v>12</v>
      </c>
      <c r="O16" s="48">
        <v>15.5</v>
      </c>
      <c r="P16" s="40">
        <f t="shared" si="0"/>
        <v>84.5</v>
      </c>
    </row>
    <row r="17" spans="7:16" ht="15.75" thickBot="1" x14ac:dyDescent="0.3">
      <c r="G17" s="38">
        <v>14</v>
      </c>
      <c r="H17" s="39">
        <v>14</v>
      </c>
      <c r="I17" s="51">
        <v>86</v>
      </c>
      <c r="K17" s="60"/>
      <c r="L17" s="60"/>
      <c r="N17" s="38">
        <v>13</v>
      </c>
      <c r="O17" s="48">
        <v>17</v>
      </c>
      <c r="P17" s="40">
        <f t="shared" si="0"/>
        <v>83</v>
      </c>
    </row>
    <row r="18" spans="7:16" ht="15.75" thickBot="1" x14ac:dyDescent="0.3">
      <c r="G18" s="38">
        <v>15</v>
      </c>
      <c r="H18" s="39">
        <v>15</v>
      </c>
      <c r="I18" s="51">
        <v>85</v>
      </c>
      <c r="J18" s="60"/>
      <c r="L18" s="60"/>
      <c r="N18" s="38">
        <v>14</v>
      </c>
      <c r="O18" s="48">
        <v>18.5</v>
      </c>
      <c r="P18" s="40">
        <f t="shared" si="0"/>
        <v>81.5</v>
      </c>
    </row>
    <row r="19" spans="7:16" ht="15.75" thickBot="1" x14ac:dyDescent="0.3">
      <c r="G19" s="38">
        <v>16</v>
      </c>
      <c r="H19" s="39">
        <v>16</v>
      </c>
      <c r="I19" s="51">
        <v>84</v>
      </c>
      <c r="N19" s="38">
        <v>15</v>
      </c>
      <c r="O19" s="48">
        <v>20</v>
      </c>
      <c r="P19" s="40">
        <f t="shared" si="0"/>
        <v>80</v>
      </c>
    </row>
    <row r="20" spans="7:16" ht="15.75" thickBot="1" x14ac:dyDescent="0.3">
      <c r="G20" s="38">
        <v>17</v>
      </c>
      <c r="H20" s="39">
        <v>17</v>
      </c>
      <c r="I20" s="51">
        <v>83</v>
      </c>
      <c r="N20" s="38">
        <v>16</v>
      </c>
      <c r="O20" s="48">
        <v>21.5</v>
      </c>
      <c r="P20" s="40">
        <f t="shared" si="0"/>
        <v>78.5</v>
      </c>
    </row>
    <row r="21" spans="7:16" ht="15.75" thickBot="1" x14ac:dyDescent="0.3">
      <c r="G21" s="38">
        <v>18</v>
      </c>
      <c r="H21" s="39">
        <v>18</v>
      </c>
      <c r="I21" s="51">
        <v>82</v>
      </c>
      <c r="N21" s="38">
        <v>17</v>
      </c>
      <c r="O21" s="48">
        <v>23</v>
      </c>
      <c r="P21" s="40">
        <f t="shared" si="0"/>
        <v>77</v>
      </c>
    </row>
    <row r="22" spans="7:16" ht="15.75" thickBot="1" x14ac:dyDescent="0.3">
      <c r="G22" s="38">
        <v>19</v>
      </c>
      <c r="H22" s="39">
        <v>19</v>
      </c>
      <c r="I22" s="51">
        <v>81</v>
      </c>
      <c r="N22" s="38">
        <v>18</v>
      </c>
      <c r="O22" s="48">
        <v>24.5</v>
      </c>
      <c r="P22" s="40">
        <f t="shared" si="0"/>
        <v>75.5</v>
      </c>
    </row>
    <row r="23" spans="7:16" ht="15.75" thickBot="1" x14ac:dyDescent="0.3">
      <c r="G23" s="38">
        <v>20</v>
      </c>
      <c r="H23" s="39">
        <v>20</v>
      </c>
      <c r="I23" s="51">
        <v>80</v>
      </c>
      <c r="N23" s="38">
        <v>19</v>
      </c>
      <c r="O23" s="48">
        <v>26</v>
      </c>
      <c r="P23" s="40">
        <f t="shared" si="0"/>
        <v>74</v>
      </c>
    </row>
    <row r="24" spans="7:16" ht="15.75" thickBot="1" x14ac:dyDescent="0.3">
      <c r="G24" s="38">
        <v>21</v>
      </c>
      <c r="H24" s="39">
        <v>21</v>
      </c>
      <c r="I24" s="51">
        <v>79</v>
      </c>
      <c r="N24" s="38">
        <v>20</v>
      </c>
      <c r="O24" s="48">
        <v>27.5</v>
      </c>
      <c r="P24" s="40">
        <f t="shared" si="0"/>
        <v>72.5</v>
      </c>
    </row>
    <row r="25" spans="7:16" ht="15.75" thickBot="1" x14ac:dyDescent="0.3">
      <c r="G25" s="38">
        <v>22</v>
      </c>
      <c r="H25" s="39">
        <v>22</v>
      </c>
      <c r="I25" s="51">
        <v>78</v>
      </c>
      <c r="N25" s="38">
        <v>21</v>
      </c>
      <c r="O25" s="48">
        <v>29</v>
      </c>
      <c r="P25" s="40">
        <f t="shared" si="0"/>
        <v>71</v>
      </c>
    </row>
    <row r="26" spans="7:16" ht="15.75" thickBot="1" x14ac:dyDescent="0.3">
      <c r="G26" s="38">
        <v>23</v>
      </c>
      <c r="H26" s="39">
        <v>23</v>
      </c>
      <c r="I26" s="51">
        <v>77</v>
      </c>
      <c r="N26" s="38">
        <v>22</v>
      </c>
      <c r="O26" s="48">
        <v>30.5</v>
      </c>
      <c r="P26" s="40">
        <f t="shared" si="0"/>
        <v>69.5</v>
      </c>
    </row>
    <row r="27" spans="7:16" ht="15.75" thickBot="1" x14ac:dyDescent="0.3">
      <c r="G27" s="38">
        <v>24</v>
      </c>
      <c r="H27" s="39">
        <v>24</v>
      </c>
      <c r="I27" s="51">
        <v>76</v>
      </c>
      <c r="N27" s="38">
        <v>23</v>
      </c>
      <c r="O27" s="48">
        <v>32</v>
      </c>
      <c r="P27" s="40">
        <f t="shared" si="0"/>
        <v>68</v>
      </c>
    </row>
    <row r="28" spans="7:16" ht="15.75" thickBot="1" x14ac:dyDescent="0.3">
      <c r="G28" s="38">
        <v>25</v>
      </c>
      <c r="H28" s="39">
        <v>25</v>
      </c>
      <c r="I28" s="51">
        <v>75</v>
      </c>
      <c r="N28" s="38">
        <v>24</v>
      </c>
      <c r="O28" s="48">
        <v>33.5</v>
      </c>
      <c r="P28" s="40">
        <f t="shared" si="0"/>
        <v>66.5</v>
      </c>
    </row>
    <row r="29" spans="7:16" ht="15.75" thickBot="1" x14ac:dyDescent="0.3">
      <c r="G29" s="38">
        <v>26</v>
      </c>
      <c r="H29" s="39">
        <v>26</v>
      </c>
      <c r="I29" s="51">
        <v>74</v>
      </c>
      <c r="N29" s="38">
        <v>25</v>
      </c>
      <c r="O29" s="48">
        <v>35</v>
      </c>
      <c r="P29" s="40">
        <f t="shared" si="0"/>
        <v>65</v>
      </c>
    </row>
    <row r="30" spans="7:16" ht="15.75" thickBot="1" x14ac:dyDescent="0.3">
      <c r="G30" s="38">
        <v>27</v>
      </c>
      <c r="H30" s="39">
        <v>27</v>
      </c>
      <c r="I30" s="51">
        <v>73</v>
      </c>
      <c r="N30" s="38">
        <v>26</v>
      </c>
      <c r="O30" s="48">
        <v>36.5</v>
      </c>
      <c r="P30" s="40">
        <f t="shared" si="0"/>
        <v>63.5</v>
      </c>
    </row>
    <row r="31" spans="7:16" ht="15.75" thickBot="1" x14ac:dyDescent="0.3">
      <c r="G31" s="38">
        <v>28</v>
      </c>
      <c r="H31" s="39">
        <v>28</v>
      </c>
      <c r="I31" s="51">
        <v>72</v>
      </c>
      <c r="N31" s="38">
        <v>27</v>
      </c>
      <c r="O31" s="48">
        <v>38</v>
      </c>
      <c r="P31" s="40">
        <f t="shared" si="0"/>
        <v>62</v>
      </c>
    </row>
    <row r="32" spans="7:16" ht="15.75" thickBot="1" x14ac:dyDescent="0.3">
      <c r="G32" s="38">
        <v>29</v>
      </c>
      <c r="H32" s="39">
        <v>29</v>
      </c>
      <c r="I32" s="51">
        <v>71</v>
      </c>
      <c r="N32" s="38">
        <v>28</v>
      </c>
      <c r="O32" s="48">
        <v>39.5</v>
      </c>
      <c r="P32" s="40">
        <f t="shared" si="0"/>
        <v>60.5</v>
      </c>
    </row>
    <row r="33" spans="7:16" ht="15.75" thickBot="1" x14ac:dyDescent="0.3">
      <c r="G33" s="38">
        <v>30</v>
      </c>
      <c r="H33" s="39">
        <v>30</v>
      </c>
      <c r="I33" s="51">
        <v>70</v>
      </c>
      <c r="N33" s="38">
        <v>29</v>
      </c>
      <c r="O33" s="48">
        <v>41</v>
      </c>
      <c r="P33" s="40">
        <f t="shared" si="0"/>
        <v>59</v>
      </c>
    </row>
    <row r="34" spans="7:16" ht="15.75" thickBot="1" x14ac:dyDescent="0.3">
      <c r="G34" s="38">
        <v>31</v>
      </c>
      <c r="H34" s="39">
        <v>31</v>
      </c>
      <c r="I34" s="51">
        <v>69</v>
      </c>
      <c r="N34" s="38">
        <v>30</v>
      </c>
      <c r="O34" s="48">
        <v>42.5</v>
      </c>
      <c r="P34" s="40">
        <f t="shared" si="0"/>
        <v>57.5</v>
      </c>
    </row>
    <row r="35" spans="7:16" ht="15.75" thickBot="1" x14ac:dyDescent="0.3">
      <c r="G35" s="38">
        <v>32</v>
      </c>
      <c r="H35" s="39">
        <v>32</v>
      </c>
      <c r="I35" s="51">
        <v>68</v>
      </c>
      <c r="N35" s="38">
        <v>31</v>
      </c>
      <c r="O35" s="48">
        <v>44</v>
      </c>
      <c r="P35" s="40">
        <f t="shared" si="0"/>
        <v>56</v>
      </c>
    </row>
    <row r="36" spans="7:16" ht="15.75" thickBot="1" x14ac:dyDescent="0.3">
      <c r="G36" s="38">
        <v>33</v>
      </c>
      <c r="H36" s="39">
        <v>33</v>
      </c>
      <c r="I36" s="51">
        <v>67</v>
      </c>
      <c r="N36" s="38">
        <v>32</v>
      </c>
      <c r="O36" s="48">
        <v>45.5</v>
      </c>
      <c r="P36" s="40">
        <f t="shared" si="0"/>
        <v>54.5</v>
      </c>
    </row>
    <row r="37" spans="7:16" ht="15.75" thickBot="1" x14ac:dyDescent="0.3">
      <c r="G37" s="38">
        <v>34</v>
      </c>
      <c r="H37" s="39">
        <v>34</v>
      </c>
      <c r="I37" s="51">
        <v>66</v>
      </c>
      <c r="N37" s="38">
        <v>33</v>
      </c>
      <c r="O37" s="48">
        <v>47</v>
      </c>
      <c r="P37" s="40">
        <f t="shared" si="0"/>
        <v>53</v>
      </c>
    </row>
    <row r="38" spans="7:16" ht="15.75" thickBot="1" x14ac:dyDescent="0.3">
      <c r="G38" s="38">
        <v>35</v>
      </c>
      <c r="H38" s="39">
        <v>35</v>
      </c>
      <c r="I38" s="51">
        <v>65</v>
      </c>
      <c r="N38" s="38">
        <v>34</v>
      </c>
      <c r="O38" s="48">
        <v>48.5</v>
      </c>
      <c r="P38" s="40">
        <f t="shared" si="0"/>
        <v>51.5</v>
      </c>
    </row>
    <row r="39" spans="7:16" ht="15.75" thickBot="1" x14ac:dyDescent="0.3">
      <c r="G39" s="38">
        <v>36</v>
      </c>
      <c r="H39" s="39">
        <v>36</v>
      </c>
      <c r="I39" s="51">
        <v>64</v>
      </c>
      <c r="N39" s="38">
        <v>35</v>
      </c>
      <c r="O39" s="48">
        <v>50</v>
      </c>
      <c r="P39" s="40">
        <f t="shared" si="0"/>
        <v>50</v>
      </c>
    </row>
    <row r="40" spans="7:16" ht="15.75" thickBot="1" x14ac:dyDescent="0.3">
      <c r="G40" s="38">
        <v>37</v>
      </c>
      <c r="H40" s="39">
        <v>37</v>
      </c>
      <c r="I40" s="51">
        <v>63</v>
      </c>
      <c r="N40" s="38">
        <v>36</v>
      </c>
      <c r="O40" s="48">
        <v>51.5</v>
      </c>
      <c r="P40" s="40">
        <f t="shared" si="0"/>
        <v>48.5</v>
      </c>
    </row>
    <row r="41" spans="7:16" ht="15.75" thickBot="1" x14ac:dyDescent="0.3">
      <c r="G41" s="38">
        <v>38</v>
      </c>
      <c r="H41" s="39">
        <v>38</v>
      </c>
      <c r="I41" s="51">
        <v>62</v>
      </c>
      <c r="N41" s="38">
        <v>37</v>
      </c>
      <c r="O41" s="48">
        <v>53</v>
      </c>
      <c r="P41" s="40">
        <f t="shared" si="0"/>
        <v>47</v>
      </c>
    </row>
    <row r="42" spans="7:16" ht="15.75" thickBot="1" x14ac:dyDescent="0.3">
      <c r="G42" s="38">
        <v>39</v>
      </c>
      <c r="H42" s="39">
        <v>39</v>
      </c>
      <c r="I42" s="51">
        <v>61</v>
      </c>
      <c r="N42" s="38">
        <v>38</v>
      </c>
      <c r="O42" s="48">
        <v>54.5</v>
      </c>
      <c r="P42" s="40">
        <f t="shared" si="0"/>
        <v>45.5</v>
      </c>
    </row>
    <row r="43" spans="7:16" ht="15.75" thickBot="1" x14ac:dyDescent="0.3">
      <c r="G43" s="38">
        <v>40</v>
      </c>
      <c r="H43" s="39">
        <v>40</v>
      </c>
      <c r="I43" s="51">
        <v>60</v>
      </c>
      <c r="N43" s="38">
        <v>39</v>
      </c>
      <c r="O43" s="48">
        <v>56</v>
      </c>
      <c r="P43" s="40">
        <f t="shared" si="0"/>
        <v>44</v>
      </c>
    </row>
    <row r="44" spans="7:16" ht="15.75" thickBot="1" x14ac:dyDescent="0.3">
      <c r="G44" s="38">
        <v>41</v>
      </c>
      <c r="H44" s="39">
        <v>41</v>
      </c>
      <c r="I44" s="51">
        <v>59</v>
      </c>
      <c r="N44" s="38">
        <v>40</v>
      </c>
      <c r="O44" s="48">
        <v>57.5</v>
      </c>
      <c r="P44" s="40">
        <f t="shared" si="0"/>
        <v>42.5</v>
      </c>
    </row>
    <row r="45" spans="7:16" ht="15.75" thickBot="1" x14ac:dyDescent="0.3">
      <c r="G45" s="38">
        <v>42</v>
      </c>
      <c r="H45" s="39">
        <v>42</v>
      </c>
      <c r="I45" s="51">
        <v>58</v>
      </c>
      <c r="N45" s="38">
        <v>41</v>
      </c>
      <c r="O45" s="48">
        <v>59</v>
      </c>
      <c r="P45" s="40">
        <f t="shared" si="0"/>
        <v>41</v>
      </c>
    </row>
    <row r="46" spans="7:16" ht="15.75" thickBot="1" x14ac:dyDescent="0.3">
      <c r="G46" s="38">
        <v>43</v>
      </c>
      <c r="H46" s="39">
        <v>43</v>
      </c>
      <c r="I46" s="51">
        <v>57</v>
      </c>
      <c r="N46" s="38">
        <v>42</v>
      </c>
      <c r="O46" s="48">
        <v>60.5</v>
      </c>
      <c r="P46" s="40">
        <f t="shared" si="0"/>
        <v>39.5</v>
      </c>
    </row>
    <row r="47" spans="7:16" ht="15.75" thickBot="1" x14ac:dyDescent="0.3">
      <c r="G47" s="38">
        <v>44</v>
      </c>
      <c r="H47" s="39">
        <v>44</v>
      </c>
      <c r="I47" s="51">
        <v>56</v>
      </c>
      <c r="N47" s="38">
        <v>43</v>
      </c>
      <c r="O47" s="48">
        <v>62</v>
      </c>
      <c r="P47" s="40">
        <f t="shared" si="0"/>
        <v>38</v>
      </c>
    </row>
    <row r="48" spans="7:16" ht="15.75" thickBot="1" x14ac:dyDescent="0.3">
      <c r="G48" s="38">
        <v>45</v>
      </c>
      <c r="H48" s="39">
        <v>45</v>
      </c>
      <c r="I48" s="51">
        <v>55</v>
      </c>
      <c r="N48" s="38">
        <v>44</v>
      </c>
      <c r="O48" s="48">
        <v>63.5</v>
      </c>
      <c r="P48" s="40">
        <f t="shared" si="0"/>
        <v>36.5</v>
      </c>
    </row>
    <row r="49" spans="7:16" ht="15.75" thickBot="1" x14ac:dyDescent="0.3">
      <c r="G49" s="38">
        <v>46</v>
      </c>
      <c r="H49" s="39">
        <v>46</v>
      </c>
      <c r="I49" s="51">
        <v>54</v>
      </c>
      <c r="N49" s="38">
        <v>45</v>
      </c>
      <c r="O49" s="48">
        <v>65</v>
      </c>
      <c r="P49" s="40">
        <f t="shared" si="0"/>
        <v>35</v>
      </c>
    </row>
    <row r="50" spans="7:16" ht="15.75" thickBot="1" x14ac:dyDescent="0.3">
      <c r="G50" s="38">
        <v>47</v>
      </c>
      <c r="H50" s="39">
        <v>47</v>
      </c>
      <c r="I50" s="51">
        <v>53</v>
      </c>
      <c r="N50" s="38">
        <v>46</v>
      </c>
      <c r="O50" s="48">
        <v>66.5</v>
      </c>
      <c r="P50" s="40">
        <f t="shared" si="0"/>
        <v>33.5</v>
      </c>
    </row>
    <row r="51" spans="7:16" ht="15.75" thickBot="1" x14ac:dyDescent="0.3">
      <c r="G51" s="38">
        <v>48</v>
      </c>
      <c r="H51" s="39">
        <v>48</v>
      </c>
      <c r="I51" s="51">
        <v>52</v>
      </c>
      <c r="N51" s="38">
        <v>47</v>
      </c>
      <c r="O51" s="48">
        <v>68</v>
      </c>
      <c r="P51" s="40">
        <f t="shared" si="0"/>
        <v>32</v>
      </c>
    </row>
    <row r="52" spans="7:16" ht="15.75" thickBot="1" x14ac:dyDescent="0.3">
      <c r="G52" s="38">
        <v>49</v>
      </c>
      <c r="H52" s="39">
        <v>49</v>
      </c>
      <c r="I52" s="51">
        <v>51</v>
      </c>
      <c r="N52" s="38">
        <v>48</v>
      </c>
      <c r="O52" s="48">
        <v>69.5</v>
      </c>
      <c r="P52" s="40">
        <f t="shared" si="0"/>
        <v>30.5</v>
      </c>
    </row>
    <row r="53" spans="7:16" ht="15.75" thickBot="1" x14ac:dyDescent="0.3">
      <c r="G53" s="38">
        <v>50</v>
      </c>
      <c r="H53" s="39">
        <v>50</v>
      </c>
      <c r="I53" s="51">
        <v>50</v>
      </c>
      <c r="N53" s="38">
        <v>49</v>
      </c>
      <c r="O53" s="48">
        <v>71</v>
      </c>
      <c r="P53" s="40">
        <f t="shared" si="0"/>
        <v>29</v>
      </c>
    </row>
    <row r="54" spans="7:16" ht="15.75" thickBot="1" x14ac:dyDescent="0.3">
      <c r="G54" s="38">
        <v>51</v>
      </c>
      <c r="H54" s="39">
        <v>51</v>
      </c>
      <c r="I54" s="51">
        <v>49</v>
      </c>
      <c r="N54" s="38">
        <v>50</v>
      </c>
      <c r="O54" s="48">
        <v>72.5</v>
      </c>
      <c r="P54" s="40">
        <f t="shared" si="0"/>
        <v>27.5</v>
      </c>
    </row>
    <row r="55" spans="7:16" ht="15.75" thickBot="1" x14ac:dyDescent="0.3">
      <c r="G55" s="38">
        <v>52</v>
      </c>
      <c r="H55" s="39">
        <v>52</v>
      </c>
      <c r="I55" s="51">
        <v>48</v>
      </c>
      <c r="N55" s="38">
        <v>51</v>
      </c>
      <c r="O55" s="48">
        <v>74</v>
      </c>
      <c r="P55" s="40">
        <f t="shared" si="0"/>
        <v>26</v>
      </c>
    </row>
    <row r="56" spans="7:16" ht="15.75" thickBot="1" x14ac:dyDescent="0.3">
      <c r="G56" s="38">
        <v>53</v>
      </c>
      <c r="H56" s="39">
        <v>53</v>
      </c>
      <c r="I56" s="51">
        <v>47</v>
      </c>
      <c r="N56" s="38">
        <v>52</v>
      </c>
      <c r="O56" s="48">
        <v>75.5</v>
      </c>
      <c r="P56" s="40">
        <f t="shared" si="0"/>
        <v>24.5</v>
      </c>
    </row>
    <row r="57" spans="7:16" ht="15.75" thickBot="1" x14ac:dyDescent="0.3">
      <c r="G57" s="38">
        <v>54</v>
      </c>
      <c r="H57" s="39">
        <v>54</v>
      </c>
      <c r="I57" s="51">
        <v>46</v>
      </c>
      <c r="N57" s="38">
        <v>53</v>
      </c>
      <c r="O57" s="48">
        <v>77</v>
      </c>
      <c r="P57" s="40">
        <f t="shared" si="0"/>
        <v>23</v>
      </c>
    </row>
    <row r="58" spans="7:16" ht="15.75" thickBot="1" x14ac:dyDescent="0.3">
      <c r="G58" s="38">
        <v>55</v>
      </c>
      <c r="H58" s="39">
        <v>55</v>
      </c>
      <c r="I58" s="51">
        <v>45</v>
      </c>
      <c r="N58" s="38">
        <v>54</v>
      </c>
      <c r="O58" s="48">
        <v>78.5</v>
      </c>
      <c r="P58" s="40">
        <f t="shared" si="0"/>
        <v>21.5</v>
      </c>
    </row>
    <row r="59" spans="7:16" ht="15.75" thickBot="1" x14ac:dyDescent="0.3">
      <c r="G59" s="38">
        <v>56</v>
      </c>
      <c r="H59" s="39">
        <v>56</v>
      </c>
      <c r="I59" s="51">
        <v>44</v>
      </c>
      <c r="N59" s="38">
        <v>55</v>
      </c>
      <c r="O59" s="48">
        <v>80</v>
      </c>
      <c r="P59" s="40">
        <f t="shared" si="0"/>
        <v>20</v>
      </c>
    </row>
    <row r="60" spans="7:16" ht="15.75" thickBot="1" x14ac:dyDescent="0.3">
      <c r="G60" s="38">
        <v>57</v>
      </c>
      <c r="H60" s="39">
        <v>57</v>
      </c>
      <c r="I60" s="51">
        <v>43</v>
      </c>
      <c r="N60" s="38">
        <v>56</v>
      </c>
      <c r="O60" s="48">
        <v>81.5</v>
      </c>
      <c r="P60" s="40">
        <f t="shared" si="0"/>
        <v>18.5</v>
      </c>
    </row>
    <row r="61" spans="7:16" ht="15.75" thickBot="1" x14ac:dyDescent="0.3">
      <c r="G61" s="38">
        <v>58</v>
      </c>
      <c r="H61" s="39">
        <v>58</v>
      </c>
      <c r="I61" s="51">
        <v>42</v>
      </c>
      <c r="N61" s="38">
        <v>57</v>
      </c>
      <c r="O61" s="48">
        <v>83</v>
      </c>
      <c r="P61" s="40">
        <f t="shared" si="0"/>
        <v>17</v>
      </c>
    </row>
    <row r="62" spans="7:16" ht="15.75" thickBot="1" x14ac:dyDescent="0.3">
      <c r="G62" s="38">
        <v>59</v>
      </c>
      <c r="H62" s="39">
        <v>59</v>
      </c>
      <c r="I62" s="51">
        <v>41</v>
      </c>
      <c r="N62" s="38">
        <v>58</v>
      </c>
      <c r="O62" s="48">
        <v>84.5</v>
      </c>
      <c r="P62" s="40">
        <f t="shared" si="0"/>
        <v>15.5</v>
      </c>
    </row>
    <row r="63" spans="7:16" ht="15.75" thickBot="1" x14ac:dyDescent="0.3">
      <c r="G63" s="38">
        <v>60</v>
      </c>
      <c r="H63" s="39">
        <v>60</v>
      </c>
      <c r="I63" s="51">
        <v>40</v>
      </c>
      <c r="N63" s="38">
        <v>59</v>
      </c>
      <c r="O63" s="48">
        <v>85</v>
      </c>
      <c r="P63" s="61">
        <f t="shared" si="0"/>
        <v>14</v>
      </c>
    </row>
    <row r="64" spans="7:16" ht="15.75" thickBot="1" x14ac:dyDescent="0.3">
      <c r="G64" s="38">
        <v>61</v>
      </c>
      <c r="H64" s="39">
        <v>61</v>
      </c>
      <c r="I64" s="51">
        <v>39</v>
      </c>
      <c r="N64" s="38">
        <v>60</v>
      </c>
    </row>
    <row r="65" spans="7:15" ht="15.75" thickBot="1" x14ac:dyDescent="0.3">
      <c r="G65" s="38">
        <v>62</v>
      </c>
      <c r="H65" s="39">
        <v>62</v>
      </c>
      <c r="I65" s="51">
        <v>38</v>
      </c>
      <c r="N65" s="38">
        <v>61</v>
      </c>
      <c r="O65" s="68"/>
    </row>
    <row r="66" spans="7:15" ht="15.75" thickBot="1" x14ac:dyDescent="0.3">
      <c r="G66" s="38">
        <v>63</v>
      </c>
      <c r="H66" s="39">
        <v>63</v>
      </c>
      <c r="I66" s="51">
        <v>37</v>
      </c>
      <c r="N66" s="38">
        <v>62</v>
      </c>
      <c r="O66" s="68"/>
    </row>
    <row r="67" spans="7:15" ht="15.75" thickBot="1" x14ac:dyDescent="0.3">
      <c r="G67" s="38">
        <v>64</v>
      </c>
      <c r="H67" s="39">
        <v>64</v>
      </c>
      <c r="I67" s="51">
        <v>36</v>
      </c>
      <c r="N67" s="38">
        <v>63</v>
      </c>
      <c r="O67" s="68"/>
    </row>
    <row r="68" spans="7:15" ht="15.75" thickBot="1" x14ac:dyDescent="0.3">
      <c r="G68" s="38">
        <v>65</v>
      </c>
      <c r="H68" s="39">
        <v>65</v>
      </c>
      <c r="I68" s="51">
        <v>35</v>
      </c>
      <c r="N68" s="38">
        <v>64</v>
      </c>
      <c r="O68" s="68"/>
    </row>
    <row r="69" spans="7:15" ht="15.75" thickBot="1" x14ac:dyDescent="0.3">
      <c r="G69" s="38">
        <v>66</v>
      </c>
      <c r="H69" s="39">
        <v>66</v>
      </c>
      <c r="I69" s="51">
        <v>34</v>
      </c>
      <c r="N69" s="38">
        <v>65</v>
      </c>
      <c r="O69" s="68"/>
    </row>
    <row r="70" spans="7:15" ht="15.75" thickBot="1" x14ac:dyDescent="0.3">
      <c r="G70" s="38">
        <v>67</v>
      </c>
      <c r="H70" s="39">
        <v>67</v>
      </c>
      <c r="I70" s="51">
        <v>33</v>
      </c>
      <c r="N70" s="38">
        <v>66</v>
      </c>
      <c r="O70" s="68"/>
    </row>
    <row r="71" spans="7:15" ht="15.75" thickBot="1" x14ac:dyDescent="0.3">
      <c r="G71" s="38">
        <v>68</v>
      </c>
      <c r="H71" s="39">
        <v>68</v>
      </c>
      <c r="I71" s="51">
        <v>32</v>
      </c>
      <c r="N71" s="38">
        <v>67</v>
      </c>
      <c r="O71" s="68"/>
    </row>
    <row r="72" spans="7:15" ht="15.75" thickBot="1" x14ac:dyDescent="0.3">
      <c r="G72" s="38">
        <v>69</v>
      </c>
      <c r="H72" s="39">
        <v>69</v>
      </c>
      <c r="I72" s="51">
        <v>31</v>
      </c>
      <c r="N72" s="38">
        <v>68</v>
      </c>
      <c r="O72" s="68"/>
    </row>
    <row r="73" spans="7:15" ht="15.75" thickBot="1" x14ac:dyDescent="0.3">
      <c r="G73" s="38">
        <v>70</v>
      </c>
      <c r="H73" s="39">
        <v>70</v>
      </c>
      <c r="I73" s="69">
        <v>30</v>
      </c>
      <c r="N73" s="38">
        <v>69</v>
      </c>
      <c r="O73" s="68"/>
    </row>
    <row r="74" spans="7:15" ht="15.75" thickBot="1" x14ac:dyDescent="0.3">
      <c r="I74" s="71"/>
      <c r="N74" s="38">
        <v>70</v>
      </c>
      <c r="O74" s="68"/>
    </row>
    <row r="75" spans="7:15" ht="15.75" thickBot="1" x14ac:dyDescent="0.3">
      <c r="N75" s="38"/>
      <c r="O75" s="68"/>
    </row>
  </sheetData>
  <mergeCells count="1">
    <mergeCell ref="G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Area</vt:lpstr>
      <vt:lpstr>RR Rate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2024-01-30T12:42:57Z</dcterms:modified>
</cp:coreProperties>
</file>