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PNB\Goregaon West Jawahar Nagar\Amol Eknath Parab\"/>
    </mc:Choice>
  </mc:AlternateContent>
  <xr:revisionPtr revIDLastSave="0" documentId="13_ncr:1_{69D1BF55-C890-47B8-8ADD-A5409A7306FF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28" i="4" l="1"/>
  <c r="H28" i="4"/>
  <c r="Q3" i="4"/>
  <c r="D34" i="4"/>
  <c r="C5" i="25" l="1"/>
  <c r="C4" i="25"/>
  <c r="C3" i="25"/>
  <c r="P2" i="4"/>
  <c r="B3" i="4"/>
  <c r="C3" i="4" s="1"/>
  <c r="D3" i="4" s="1"/>
  <c r="Q4" i="4"/>
  <c r="Q5" i="4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H4" i="4" s="1"/>
  <c r="E3" i="4"/>
  <c r="E2" i="4"/>
  <c r="H29" i="4"/>
  <c r="G31" i="4"/>
  <c r="C20" i="25"/>
  <c r="C16" i="25"/>
  <c r="C17" i="25" s="1"/>
  <c r="G33" i="4" l="1"/>
  <c r="I31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<sst xmlns="http://schemas.openxmlformats.org/spreadsheetml/2006/main" count="131" uniqueCount="88">
  <si>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</si>
  <si>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</si>
  <si>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</si>
  <si>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</si>
  <si>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</si>
  <si>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</si>
  <si>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</si>
  <si>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</si>
  <si>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</si>
  <si>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</si>
  <si>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</si>
  <si>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</si>
  <si>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</si>
  <si>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</si>
  <si>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</si>
  <si>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</si>
  <si>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</si>
  <si>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</si>
  <si>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</si>
  <si>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</si>
  <si>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</si>
  <si>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</si>
  <si>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</si>
  <si>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</si>
  <si>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</si>
  <si>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</si>
  <si>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</si>
  <si>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</si>
  <si>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</si>
  <si>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</si>
  <si>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</si>
  <si>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</si>
  <si>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</si>
  <si>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</si>
  <si>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</si>
  <si>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</si>
  <si>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</si>
  <si>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</si>
  <si>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</si>
  <si>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</si>
  <si>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</si>
  <si>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</si>
  <si>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</si>
  <si>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</si>
  <si>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</si>
  <si>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</si>
  <si>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</si>
  <si>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</si>
  <si>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</si>
  <si>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</si>
  <si>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</si>
  <si>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</si>
  <si>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</si>
  <si>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</si>
  <si>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</si>
  <si>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</si>
  <si>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</si>
  <si>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</si>
  <si>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</si>
  <si>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</si>
  <si>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</si>
  <si>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</si>
  <si>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</si>
  <si>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</si>
  <si>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</si>
  <si>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</si>
  <si>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</si>
  <si>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</si>
  <si>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</si>
  <si>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</si>
  <si>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</si>
  <si>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</si>
  <si>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</si>
  <si>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</si>
  <si>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</si>
  <si>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</si>
  <si>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</si>
  <si>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</si>
  <si>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</si>
  <si>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</si>
  <si>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</si>
  <si>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</si>
  <si>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</si>
  <si>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</si>
  <si>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</si>
  <si>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PREV VAL - AARCH CONSULTANTS - 2017</t>
  </si>
  <si>
    <t>YOC - 2000</t>
  </si>
  <si>
    <t>RATE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</si>
</sst>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278220</xdr:colOff>
      <xdr:row>47</xdr:row>
      <xdr:rowOff>115528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B6B201-7975-4EB8-B172-8DED65122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99020" cy="88023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373739</xdr:colOff>
      <xdr:row>46</xdr:row>
      <xdr:rowOff>134592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5BFAC1-F7AE-44E0-98D6-03DA388642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23339" cy="88975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78423</xdr:colOff>
      <xdr:row>46</xdr:row>
      <xdr:rowOff>115539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877029-E8E1-48F1-B474-7F8002A6E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28023" cy="88785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173431</xdr:colOff>
      <xdr:row>42</xdr:row>
      <xdr:rowOff>29623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448A00-EA78-4082-BCA6-37019FBAE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194231" cy="75067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78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84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79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80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81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82</v>
      </c>
      <c r="C8" s="57">
        <f>C7*D13%</f>
        <v>244031.51599999997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83</v>
      </c>
      <c r="C9" s="62">
        <f>C6+C8</f>
        <v>273431.51599999995</v>
      </c>
      <c r="D9" s="63" t="s">
        <v>62</v>
      </c>
      <c r="E9" s="64">
        <f>C9/10.764</f>
        <v>25402.407655146781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2000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24</v>
      </c>
      <c r="D13" s="70">
        <f>D12-C13</f>
        <v>76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I9" sqref="I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11500</v>
      </c>
      <c r="D3" s="24" t="s">
        <v>76</v>
      </c>
      <c r="E3" s="6" t="s">
        <v>77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9000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24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36</v>
      </c>
      <c r="D8" s="26">
        <v>2000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36</v>
      </c>
      <c r="D10" s="26"/>
      <c r="F10" s="19"/>
    </row>
    <row r="11" spans="1:6" x14ac:dyDescent="0.25">
      <c r="A11" s="16"/>
      <c r="B11" s="27"/>
      <c r="C11" s="28">
        <f>C10%</f>
        <v>0.36</v>
      </c>
      <c r="D11" s="28"/>
      <c r="F11" s="19"/>
    </row>
    <row r="12" spans="1:6" x14ac:dyDescent="0.25">
      <c r="A12" s="16" t="s">
        <v>21</v>
      </c>
      <c r="B12" s="20"/>
      <c r="C12" s="21">
        <f>C6*C11</f>
        <v>900</v>
      </c>
      <c r="D12" s="24"/>
      <c r="F12" s="19"/>
    </row>
    <row r="13" spans="1:6" x14ac:dyDescent="0.25">
      <c r="A13" s="16" t="s">
        <v>22</v>
      </c>
      <c r="B13" s="20"/>
      <c r="C13" s="21">
        <f>C6-C12</f>
        <v>1600</v>
      </c>
      <c r="D13" s="24"/>
      <c r="F13" s="19"/>
    </row>
    <row r="14" spans="1:6" x14ac:dyDescent="0.25">
      <c r="A14" s="16" t="s">
        <v>15</v>
      </c>
      <c r="B14" s="20"/>
      <c r="C14" s="21">
        <f>C5</f>
        <v>9000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10600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BUA</v>
      </c>
      <c r="B18" s="7"/>
      <c r="C18" s="31">
        <v>339</v>
      </c>
      <c r="D18" s="26"/>
      <c r="F18" s="19"/>
    </row>
    <row r="19" spans="1:6" x14ac:dyDescent="0.25">
      <c r="A19" s="16" t="s">
        <v>74</v>
      </c>
      <c r="B19" s="6"/>
      <c r="C19" s="32">
        <f>C18*C16</f>
        <v>3593400</v>
      </c>
      <c r="D19" s="33"/>
      <c r="E19" s="70"/>
      <c r="F19" s="34"/>
    </row>
    <row r="20" spans="1:6" x14ac:dyDescent="0.25">
      <c r="A20" s="16" t="s">
        <v>24</v>
      </c>
      <c r="C20" s="35">
        <f>C19*90%</f>
        <v>3234060</v>
      </c>
      <c r="D20" s="32"/>
      <c r="F20" s="19"/>
    </row>
    <row r="21" spans="1:6" x14ac:dyDescent="0.25">
      <c r="A21" s="16" t="s">
        <v>25</v>
      </c>
      <c r="C21" s="35">
        <f>C19*80%</f>
        <v>2874720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847500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7486.25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R8" sqref="R8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2.5703125" bestFit="1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450</v>
      </c>
      <c r="C2" s="4">
        <f t="shared" ref="C2:C16" si="1">B2*1.2</f>
        <v>540</v>
      </c>
      <c r="D2" s="4">
        <f t="shared" ref="D2:D16" si="2">C2*1.2</f>
        <v>648</v>
      </c>
      <c r="E2" s="5">
        <f t="shared" ref="E2:E16" si="3">R2</f>
        <v>4700000</v>
      </c>
      <c r="F2" s="4">
        <f t="shared" ref="F2:F15" si="4">ROUND((E2/B2),0)</f>
        <v>10444</v>
      </c>
      <c r="G2" s="4">
        <f t="shared" ref="G2:G15" si="5">ROUND((E2/C2),0)</f>
        <v>8704</v>
      </c>
      <c r="H2" s="4">
        <f t="shared" ref="H2:H15" si="6">ROUND((E2/D2),0)</f>
        <v>7253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450</v>
      </c>
      <c r="R2" s="2">
        <v>4700000</v>
      </c>
      <c r="S2" s="2"/>
    </row>
    <row r="3" spans="1:19" x14ac:dyDescent="0.25">
      <c r="A3" s="4">
        <v>2</v>
      </c>
      <c r="B3" s="4">
        <f t="shared" si="0"/>
        <v>437.5</v>
      </c>
      <c r="C3" s="4">
        <f t="shared" si="1"/>
        <v>525</v>
      </c>
      <c r="D3" s="4">
        <f t="shared" si="2"/>
        <v>630</v>
      </c>
      <c r="E3" s="5">
        <f t="shared" si="3"/>
        <v>5000000</v>
      </c>
      <c r="F3" s="4">
        <f t="shared" si="4"/>
        <v>11429</v>
      </c>
      <c r="G3" s="78">
        <f t="shared" si="5"/>
        <v>9524</v>
      </c>
      <c r="H3" s="78">
        <f t="shared" si="6"/>
        <v>7937</v>
      </c>
      <c r="I3" s="78">
        <f t="shared" si="7"/>
        <v>0</v>
      </c>
      <c r="J3" s="78">
        <f t="shared" si="8"/>
        <v>0</v>
      </c>
      <c r="K3" s="7"/>
      <c r="L3" s="7"/>
      <c r="M3" s="7"/>
      <c r="N3" s="7"/>
      <c r="O3" s="7">
        <v>0</v>
      </c>
      <c r="P3" s="7">
        <v>525</v>
      </c>
      <c r="Q3" s="7">
        <f t="shared" ref="Q3" si="10">P3/1.2</f>
        <v>437.5</v>
      </c>
      <c r="R3" s="79">
        <v>5000000</v>
      </c>
      <c r="S3" s="2"/>
    </row>
    <row r="4" spans="1:19" x14ac:dyDescent="0.25">
      <c r="A4" s="4">
        <v>3</v>
      </c>
      <c r="B4" s="4">
        <f t="shared" si="0"/>
        <v>358.33333333333337</v>
      </c>
      <c r="C4" s="4">
        <f t="shared" si="1"/>
        <v>430.00000000000006</v>
      </c>
      <c r="D4" s="4">
        <f t="shared" si="2"/>
        <v>516</v>
      </c>
      <c r="E4" s="5">
        <f t="shared" si="3"/>
        <v>5200000</v>
      </c>
      <c r="F4" s="4">
        <f t="shared" si="4"/>
        <v>14512</v>
      </c>
      <c r="G4" s="78">
        <f t="shared" si="5"/>
        <v>12093</v>
      </c>
      <c r="H4" s="78">
        <f t="shared" si="6"/>
        <v>10078</v>
      </c>
      <c r="I4" s="78">
        <f t="shared" si="7"/>
        <v>0</v>
      </c>
      <c r="J4" s="78">
        <f t="shared" si="8"/>
        <v>0</v>
      </c>
      <c r="K4" s="7"/>
      <c r="L4" s="7"/>
      <c r="M4" s="7"/>
      <c r="N4" s="7"/>
      <c r="O4" s="7">
        <v>0</v>
      </c>
      <c r="P4" s="7">
        <v>430</v>
      </c>
      <c r="Q4" s="7">
        <f t="shared" ref="Q4:Q10" si="11">P4/1.2</f>
        <v>358.33333333333337</v>
      </c>
      <c r="R4" s="79">
        <v>5200000</v>
      </c>
      <c r="S4" s="2"/>
    </row>
    <row r="5" spans="1:19" x14ac:dyDescent="0.25">
      <c r="A5" s="4">
        <v>4</v>
      </c>
      <c r="B5" s="4">
        <f t="shared" si="0"/>
        <v>408.33333333333337</v>
      </c>
      <c r="C5" s="4">
        <f t="shared" si="1"/>
        <v>490</v>
      </c>
      <c r="D5" s="4">
        <f t="shared" si="2"/>
        <v>588</v>
      </c>
      <c r="E5" s="5">
        <f t="shared" si="3"/>
        <v>6700000</v>
      </c>
      <c r="F5" s="4">
        <f t="shared" si="4"/>
        <v>16408</v>
      </c>
      <c r="G5" s="4">
        <f t="shared" si="5"/>
        <v>13673</v>
      </c>
      <c r="H5" s="4">
        <f t="shared" si="6"/>
        <v>11395</v>
      </c>
      <c r="I5" s="4">
        <f t="shared" si="7"/>
        <v>0</v>
      </c>
      <c r="J5" s="4">
        <f t="shared" si="8"/>
        <v>0</v>
      </c>
      <c r="O5">
        <v>0</v>
      </c>
      <c r="P5">
        <v>490</v>
      </c>
      <c r="Q5">
        <f t="shared" si="11"/>
        <v>408.33333333333337</v>
      </c>
      <c r="R5" s="2">
        <v>6700000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f t="shared" si="11"/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1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1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1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1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2">O11/1.2</f>
        <v>0</v>
      </c>
      <c r="Q11">
        <f t="shared" ref="Q11:Q15" si="13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2"/>
        <v>0</v>
      </c>
      <c r="Q12">
        <f t="shared" si="13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2"/>
        <v>0</v>
      </c>
      <c r="Q13">
        <f t="shared" si="13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2"/>
        <v>0</v>
      </c>
      <c r="Q14">
        <f t="shared" si="13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2"/>
        <v>0</v>
      </c>
      <c r="Q15">
        <f t="shared" si="13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4">ROUND((E16/B16),0)</f>
        <v>#DIV/0!</v>
      </c>
      <c r="G16" s="4" t="e">
        <f t="shared" ref="G16" si="15">ROUND((E16/C16),0)</f>
        <v>#DIV/0!</v>
      </c>
      <c r="H16" s="4" t="e">
        <f t="shared" ref="H16" si="16">ROUND((E16/D16),0)</f>
        <v>#DIV/0!</v>
      </c>
      <c r="I16" s="4">
        <f t="shared" ref="I16" si="17">T16</f>
        <v>0</v>
      </c>
      <c r="J16" s="4">
        <f t="shared" ref="J16" si="18">U16</f>
        <v>0</v>
      </c>
      <c r="O16">
        <v>0</v>
      </c>
      <c r="P16">
        <f t="shared" ref="P16" si="19">O16/1.2</f>
        <v>0</v>
      </c>
      <c r="Q16">
        <f t="shared" ref="Q16" si="20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1">Q17</f>
        <v>0</v>
      </c>
      <c r="C17" s="4">
        <f t="shared" ref="C17:C21" si="22">B17*1.2</f>
        <v>0</v>
      </c>
      <c r="D17" s="4">
        <f t="shared" ref="D17:D21" si="23">C17*1.2</f>
        <v>0</v>
      </c>
      <c r="E17" s="5">
        <f t="shared" ref="E17:E21" si="24">R17</f>
        <v>0</v>
      </c>
      <c r="F17" s="4" t="e">
        <f t="shared" ref="F17" si="25">ROUND((E17/B17),0)</f>
        <v>#DIV/0!</v>
      </c>
      <c r="G17" s="4" t="e">
        <f t="shared" ref="G17" si="26">ROUND((E17/C17),0)</f>
        <v>#DIV/0!</v>
      </c>
      <c r="H17" s="4" t="e">
        <f t="shared" ref="H17" si="27">ROUND((E17/D17),0)</f>
        <v>#DIV/0!</v>
      </c>
      <c r="I17" s="4">
        <f t="shared" ref="I17" si="28">T17</f>
        <v>0</v>
      </c>
      <c r="J17" s="4">
        <f t="shared" ref="J17" si="29">U17</f>
        <v>0</v>
      </c>
      <c r="O17">
        <v>0</v>
      </c>
      <c r="P17">
        <f t="shared" ref="P17" si="30">O17/1.2</f>
        <v>0</v>
      </c>
      <c r="Q17">
        <f t="shared" ref="Q17" si="31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1"/>
        <v>0</v>
      </c>
      <c r="C18" s="4">
        <f t="shared" si="22"/>
        <v>0</v>
      </c>
      <c r="D18" s="4">
        <f t="shared" si="23"/>
        <v>0</v>
      </c>
      <c r="E18" s="5">
        <f t="shared" si="24"/>
        <v>0</v>
      </c>
      <c r="F18" s="4" t="e">
        <f t="shared" ref="F18:F21" si="32">ROUND((E18/B18),0)</f>
        <v>#DIV/0!</v>
      </c>
      <c r="G18" s="4" t="e">
        <f t="shared" ref="G18:G21" si="33">ROUND((E18/C18),0)</f>
        <v>#DIV/0!</v>
      </c>
      <c r="H18" s="4" t="e">
        <f t="shared" ref="H18:H21" si="34">ROUND((E18/D18),0)</f>
        <v>#DIV/0!</v>
      </c>
      <c r="I18" s="4">
        <f t="shared" ref="I18:J21" si="35">T18</f>
        <v>0</v>
      </c>
      <c r="J18" s="4">
        <f t="shared" si="35"/>
        <v>0</v>
      </c>
      <c r="O18">
        <v>0</v>
      </c>
      <c r="P18">
        <f t="shared" ref="P18" si="36">O18/1.2</f>
        <v>0</v>
      </c>
      <c r="Q18">
        <f t="shared" ref="Q18:Q21" si="37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1"/>
        <v>0</v>
      </c>
      <c r="C19" s="4">
        <f t="shared" si="22"/>
        <v>0</v>
      </c>
      <c r="D19" s="4">
        <f t="shared" si="23"/>
        <v>0</v>
      </c>
      <c r="E19" s="5">
        <f t="shared" si="24"/>
        <v>0</v>
      </c>
      <c r="F19" s="4" t="e">
        <f t="shared" si="32"/>
        <v>#DIV/0!</v>
      </c>
      <c r="G19" s="4" t="e">
        <f t="shared" si="33"/>
        <v>#DIV/0!</v>
      </c>
      <c r="H19" s="4" t="e">
        <f t="shared" si="34"/>
        <v>#DIV/0!</v>
      </c>
      <c r="I19" s="4">
        <f t="shared" si="35"/>
        <v>0</v>
      </c>
      <c r="J19" s="4">
        <f t="shared" si="35"/>
        <v>0</v>
      </c>
      <c r="O19">
        <v>0</v>
      </c>
      <c r="P19">
        <f>O19/1.2</f>
        <v>0</v>
      </c>
      <c r="Q19">
        <f t="shared" si="37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8">Q20</f>
        <v>0</v>
      </c>
      <c r="C20" s="4">
        <f t="shared" ref="C20" si="39">B20*1.2</f>
        <v>0</v>
      </c>
      <c r="D20" s="4">
        <f t="shared" ref="D20" si="40">C20*1.2</f>
        <v>0</v>
      </c>
      <c r="E20" s="5">
        <f t="shared" ref="E20" si="41">R20</f>
        <v>0</v>
      </c>
      <c r="F20" s="4" t="e">
        <f t="shared" ref="F20" si="42">ROUND((E20/B20),0)</f>
        <v>#DIV/0!</v>
      </c>
      <c r="G20" s="4" t="e">
        <f t="shared" ref="G20" si="43">ROUND((E20/C20),0)</f>
        <v>#DIV/0!</v>
      </c>
      <c r="H20" s="4" t="e">
        <f t="shared" ref="H20" si="44">ROUND((E20/D20),0)</f>
        <v>#DIV/0!</v>
      </c>
      <c r="I20" s="4">
        <f t="shared" ref="I20" si="45">T20</f>
        <v>0</v>
      </c>
      <c r="J20" s="4">
        <f t="shared" ref="J20" si="46">U20</f>
        <v>0</v>
      </c>
      <c r="O20">
        <v>0</v>
      </c>
      <c r="P20">
        <f t="shared" ref="P20" si="47">O20/1.2</f>
        <v>0</v>
      </c>
      <c r="Q20">
        <f t="shared" ref="Q20" si="48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1"/>
        <v>0</v>
      </c>
      <c r="C21" s="4">
        <f t="shared" si="22"/>
        <v>0</v>
      </c>
      <c r="D21" s="4">
        <f t="shared" si="23"/>
        <v>0</v>
      </c>
      <c r="E21" s="5">
        <f t="shared" si="24"/>
        <v>0</v>
      </c>
      <c r="F21" s="4" t="e">
        <f t="shared" si="32"/>
        <v>#DIV/0!</v>
      </c>
      <c r="G21" s="4" t="e">
        <f t="shared" si="33"/>
        <v>#DIV/0!</v>
      </c>
      <c r="H21" s="4" t="e">
        <f t="shared" si="34"/>
        <v>#DIV/0!</v>
      </c>
      <c r="I21" s="4">
        <f t="shared" si="35"/>
        <v>0</v>
      </c>
      <c r="J21" s="4">
        <f t="shared" si="35"/>
        <v>0</v>
      </c>
      <c r="O21">
        <v>0</v>
      </c>
      <c r="P21">
        <f>O21/1.2</f>
        <v>0</v>
      </c>
      <c r="Q21">
        <f t="shared" si="37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86</v>
      </c>
    </row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75</v>
      </c>
      <c r="D28" s="72"/>
      <c r="F28" s="57" t="s">
        <v>71</v>
      </c>
      <c r="G28" s="57">
        <v>338</v>
      </c>
      <c r="H28" s="10">
        <f>G28*1.2</f>
        <v>405.59999999999997</v>
      </c>
      <c r="I28" s="10">
        <f>H28*9600</f>
        <v>3893759.9999999995</v>
      </c>
    </row>
    <row r="29" spans="1:19" s="10" customFormat="1" x14ac:dyDescent="0.25">
      <c r="C29" s="72" t="s">
        <v>1</v>
      </c>
      <c r="D29" s="72"/>
      <c r="F29" s="57" t="s">
        <v>72</v>
      </c>
      <c r="G29" s="57">
        <v>339</v>
      </c>
      <c r="H29" s="10">
        <f>G29/G28</f>
        <v>1.0029585798816567</v>
      </c>
    </row>
    <row r="30" spans="1:19" s="10" customFormat="1" x14ac:dyDescent="0.25">
      <c r="F30" s="57" t="s">
        <v>73</v>
      </c>
      <c r="G30" s="57">
        <v>9500</v>
      </c>
    </row>
    <row r="31" spans="1:19" s="10" customFormat="1" x14ac:dyDescent="0.25">
      <c r="C31" s="75" t="s">
        <v>85</v>
      </c>
      <c r="D31" s="75"/>
      <c r="F31" s="75" t="s">
        <v>74</v>
      </c>
      <c r="G31" s="75">
        <f>G29*G30</f>
        <v>3220500</v>
      </c>
      <c r="H31" s="10" t="e">
        <f>G31/D29</f>
        <v>#DIV/0!</v>
      </c>
      <c r="I31" s="10">
        <f>G31/D34</f>
        <v>1.1875</v>
      </c>
    </row>
    <row r="32" spans="1:19" s="10" customFormat="1" x14ac:dyDescent="0.25">
      <c r="C32" s="75" t="s">
        <v>77</v>
      </c>
      <c r="D32" s="75">
        <v>339</v>
      </c>
      <c r="F32" s="75" t="s">
        <v>24</v>
      </c>
      <c r="G32" s="75">
        <f>G31*90%</f>
        <v>2898450</v>
      </c>
    </row>
    <row r="33" spans="3:7" s="10" customFormat="1" x14ac:dyDescent="0.25">
      <c r="C33" s="75" t="s">
        <v>87</v>
      </c>
      <c r="D33" s="75">
        <v>8000</v>
      </c>
      <c r="F33" s="75" t="s">
        <v>25</v>
      </c>
      <c r="G33" s="75">
        <f>G31*80%</f>
        <v>2576400</v>
      </c>
    </row>
    <row r="34" spans="3:7" s="10" customFormat="1" x14ac:dyDescent="0.25">
      <c r="C34" s="75" t="s">
        <v>74</v>
      </c>
      <c r="D34" s="75">
        <f>D32*D33</f>
        <v>2712000</v>
      </c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10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2024-01-25T10:46:32Z</dcterms:modified>
</cp:coreProperties>
</file>