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iyanka Meshram\"/>
    </mc:Choice>
  </mc:AlternateContent>
  <xr:revisionPtr revIDLastSave="0" documentId="13_ncr:1_{4ACAC7F8-A2DF-4A17-BC55-E0947454B08E}" xr6:coauthVersionLast="36" xr6:coauthVersionMax="47" xr10:uidLastSave="{00000000-0000-0000-0000-000000000000}"/>
  <bookViews>
    <workbookView xWindow="0" yWindow="0" windowWidth="28800" windowHeight="12105" tabRatio="932" activeTab="1" xr2:uid="{00000000-000D-0000-FFFF-FFFF00000000}"/>
  </bookViews>
  <sheets>
    <sheet name="Calculation" sheetId="23" r:id="rId1"/>
    <sheet name="22-23" sheetId="4" r:id="rId2"/>
    <sheet name="Sheet16" sheetId="31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  <sheet name="Sheet11" sheetId="26" r:id="rId14"/>
    <sheet name="Sheet12" sheetId="27" r:id="rId15"/>
    <sheet name="Sheet13" sheetId="28" r:id="rId16"/>
    <sheet name="Sheet14" sheetId="29" r:id="rId17"/>
    <sheet name="Sheet15" sheetId="30" r:id="rId18"/>
  </sheets>
  <calcPr calcId="191029"/>
</workbook>
</file>

<file path=xl/calcChain.xml><?xml version="1.0" encoding="utf-8"?>
<calcChain xmlns="http://schemas.openxmlformats.org/spreadsheetml/2006/main">
  <c r="H33" i="4" l="1"/>
  <c r="G34" i="4" l="1"/>
  <c r="P17" i="4" l="1"/>
  <c r="Q17" i="4" s="1"/>
  <c r="Q15" i="4"/>
  <c r="Q18" i="4"/>
  <c r="Q19" i="4"/>
  <c r="Q20" i="4"/>
  <c r="Q21" i="4"/>
  <c r="Q14" i="4"/>
  <c r="Q11" i="4"/>
  <c r="Q12" i="4"/>
  <c r="Q10" i="4"/>
  <c r="H29" i="4" l="1"/>
  <c r="D32" i="4"/>
  <c r="H28" i="4"/>
  <c r="E25" i="23" l="1"/>
  <c r="D19" i="23"/>
  <c r="G31" i="4"/>
  <c r="Q8" i="4"/>
  <c r="Q7" i="4"/>
  <c r="Q6" i="4"/>
  <c r="Q5" i="4"/>
  <c r="Q4" i="4"/>
  <c r="Q3" i="4"/>
  <c r="Q2" i="4"/>
  <c r="B2" i="4" s="1"/>
  <c r="C2" i="4" s="1"/>
  <c r="P2" i="4"/>
  <c r="P3" i="4"/>
  <c r="B3" i="4" s="1"/>
  <c r="C3" i="4" s="1"/>
  <c r="D3" i="4" s="1"/>
  <c r="P4" i="4"/>
  <c r="P5" i="4"/>
  <c r="P6" i="4"/>
  <c r="B6" i="4"/>
  <c r="C6" i="4" s="1"/>
  <c r="P7" i="4"/>
  <c r="P8" i="4"/>
  <c r="P9" i="4"/>
  <c r="B9" i="4" s="1"/>
  <c r="C9" i="4" s="1"/>
  <c r="D9" i="4" s="1"/>
  <c r="B10" i="4"/>
  <c r="C10" i="4" s="1"/>
  <c r="J17" i="4"/>
  <c r="I17" i="4"/>
  <c r="B15" i="4"/>
  <c r="C15" i="4" s="1"/>
  <c r="D15" i="4" s="1"/>
  <c r="J15" i="4"/>
  <c r="I15" i="4"/>
  <c r="B14" i="4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A18" i="23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G15" i="4" l="1"/>
  <c r="F14" i="4"/>
  <c r="H12" i="4"/>
  <c r="G11" i="4"/>
  <c r="B7" i="4"/>
  <c r="C7" i="4" s="1"/>
  <c r="D7" i="4" s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C5" i="4" l="1"/>
  <c r="F5" i="4"/>
  <c r="D5" i="4" l="1"/>
  <c r="H5" i="4" s="1"/>
  <c r="G5" i="4"/>
  <c r="C84" i="23" l="1"/>
  <c r="C23" i="23"/>
  <c r="C8" i="23"/>
  <c r="C6" i="23"/>
  <c r="C5" i="23"/>
  <c r="C14" i="23" s="1"/>
  <c r="C10" i="23" l="1"/>
  <c r="C11" i="23" s="1"/>
  <c r="C12" i="23"/>
  <c r="C13" i="23" s="1"/>
  <c r="C16" i="23" s="1"/>
  <c r="C19" i="23" s="1"/>
  <c r="C25" i="23" l="1"/>
  <c r="E19" i="23"/>
  <c r="C20" i="23"/>
  <c r="C21" i="23"/>
  <c r="P21" i="4" l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 l="1"/>
  <c r="H17" i="4" s="1"/>
  <c r="D19" i="4"/>
  <c r="H19" i="4" s="1"/>
</calcChain>
</file>

<file path=xl/sharedStrings.xml><?xml version="1.0" encoding="utf-8"?>
<sst xmlns="http://schemas.openxmlformats.org/spreadsheetml/2006/main" count="57" uniqueCount="51">
  <si>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</si>
  <si>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</si>
  <si>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</si>
  <si>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</si>
  <si>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</si>
  <si>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</si>
  <si>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</si>
  <si>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</si>
  <si>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</si>
  <si>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</si>
  <si>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</si>
  <si>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</si>
  <si>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</si>
  <si>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</si>
  <si>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</si>
  <si>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</si>
  <si>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</si>
  <si>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</si>
  <si>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</si>
  <si>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</si>
  <si>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</si>
  <si>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</si>
  <si>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</si>
  <si>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</si>
  <si>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</si>
  <si>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</si>
  <si>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</si>
  <si>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</si>
  <si>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</si>
  <si>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ABUA</t>
  </si>
  <si>
    <t>FMV</t>
  </si>
  <si>
    <t xml:space="preserve">Agreement </t>
  </si>
  <si>
    <t xml:space="preserve">Rate on </t>
  </si>
  <si>
    <t>BUA</t>
  </si>
  <si>
    <t>ACA</t>
  </si>
  <si>
    <t>IGR-20.07.23</t>
  </si>
  <si>
    <t>IGR-16.07.23</t>
  </si>
  <si>
    <t>IGR-22.07.23</t>
  </si>
  <si>
    <t>IGR-14.07.23</t>
  </si>
  <si>
    <t>IGR-12.07.23</t>
  </si>
  <si>
    <t>Flat no 302 F Wing Jasmine sector 10 off Taloja MIDC Road Khoni Kalyan Thane 421204</t>
  </si>
  <si>
    <t>11.10.22</t>
  </si>
  <si>
    <t>av</t>
  </si>
  <si>
    <t>sd</t>
  </si>
  <si>
    <t>rd</t>
  </si>
  <si>
    <t>bv</t>
  </si>
  <si>
    <t>mv</t>
  </si>
  <si>
    <t>Rate on bua</t>
  </si>
  <si>
    <t>21.01.24</t>
  </si>
  <si>
    <t>addl value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</si>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</sst>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43" fontId="0" fillId="0" borderId="9" xfId="1" applyFont="1" applyBorder="1"/>
    <xf numFmtId="43" fontId="0" fillId="0" borderId="0" xfId="0" applyNumberFormat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3" fontId="3" fillId="0" borderId="4" xfId="1" applyFont="1" applyBorder="1"/>
    <xf numFmtId="0" fontId="1" fillId="2" borderId="0" xfId="0" applyFont="1" applyFill="1"/>
    <xf numFmtId="4" fontId="0" fillId="2" borderId="0" xfId="0" applyNumberFormat="1" applyFill="1"/>
    <xf numFmtId="0" fontId="0" fillId="3" borderId="0" xfId="0" applyFill="1" applyAlignment="1">
      <alignment wrapText="1"/>
    </xf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  <xf numFmtId="43" fontId="0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26</xdr:row>
      <xdr:rowOff>114300</xdr:rowOff>
    </xdr:from>
    <xdr:to>
      <xdr:col>24</xdr:col>
      <xdr:colOff>201009</xdr:colOff>
      <xdr:row>54</xdr:row>
      <xdr:rowOff>172202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803064-ECC1-45F1-A8E4-16C5E4A5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0975" y="5638800"/>
          <a:ext cx="7049484" cy="53919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F0DF7-5110-58B0-C127-98EBF7A9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9002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FE8E4-1DF6-9280-513D-F47CA7D8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90214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278476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BB9F0-69DC-69B9-52F2-DAB73B23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28076" cy="9088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BD111-1CC2-2EDF-5781-E496D1F79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792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048A41-88AA-4357-917E-9358BAFC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44032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2297</xdr:colOff>
      <xdr:row>42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92303-6BDD-4545-89EB-E5B1A5C18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61497" cy="80497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DB438-CCA0-423E-8276-91DE75202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43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CEECA6-254C-4954-8A03-8A77291F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021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3F4614-FF02-4F00-BAD1-1132D5995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5D7D8-A677-BB05-0396-2EC014D7B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14CFF-ED1F-2F12-371A-4D50935A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115B26-EBE2-4DA6-C151-8AF5A1D3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E7C9B-B89A-1395-60CF-5ACA8691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18245F-B344-318E-A16C-F0ADD899C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D26B14-85E7-E3A9-7CD4-97283566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5EB93-9945-5E1A-6B36-72DB2778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25" sqref="E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5" customWidth="1"/>
    <col min="4" max="4" width="12.5703125" style="15" bestFit="1" customWidth="1"/>
    <col min="5" max="5" width="14.28515625" bestFit="1" customWidth="1"/>
    <col min="6" max="6" width="11.5703125" bestFit="1" customWidth="1"/>
  </cols>
  <sheetData>
    <row r="1" spans="1:6" x14ac:dyDescent="0.25">
      <c r="A1" s="9"/>
      <c r="B1" s="10"/>
      <c r="C1" s="11"/>
      <c r="D1" s="12"/>
      <c r="F1" s="13"/>
    </row>
    <row r="2" spans="1:6" x14ac:dyDescent="0.25">
      <c r="A2" s="14"/>
      <c r="D2" s="16"/>
      <c r="F2" s="17"/>
    </row>
    <row r="3" spans="1:6" x14ac:dyDescent="0.25">
      <c r="A3" s="14" t="s">
        <v>13</v>
      </c>
      <c r="B3" s="18"/>
      <c r="C3" s="19">
        <v>4000</v>
      </c>
      <c r="D3" s="22" t="s">
        <v>32</v>
      </c>
      <c r="E3" s="5" t="s">
        <v>33</v>
      </c>
      <c r="F3" s="17"/>
    </row>
    <row r="4" spans="1:6" ht="30" x14ac:dyDescent="0.25">
      <c r="A4" s="21" t="s">
        <v>14</v>
      </c>
      <c r="B4" s="18"/>
      <c r="C4" s="19">
        <v>2500</v>
      </c>
      <c r="D4" s="22"/>
      <c r="F4" s="17"/>
    </row>
    <row r="5" spans="1:6" x14ac:dyDescent="0.25">
      <c r="A5" s="14" t="s">
        <v>15</v>
      </c>
      <c r="B5" s="18"/>
      <c r="C5" s="19">
        <f>C3-C4</f>
        <v>1500</v>
      </c>
      <c r="D5" s="22"/>
      <c r="F5" s="17"/>
    </row>
    <row r="6" spans="1:6" x14ac:dyDescent="0.25">
      <c r="A6" s="14" t="s">
        <v>16</v>
      </c>
      <c r="B6" s="18"/>
      <c r="C6" s="19">
        <f>C4</f>
        <v>2500</v>
      </c>
      <c r="D6" s="22"/>
      <c r="F6" s="17"/>
    </row>
    <row r="7" spans="1:6" x14ac:dyDescent="0.25">
      <c r="A7" s="14" t="s">
        <v>17</v>
      </c>
      <c r="B7" s="23"/>
      <c r="C7" s="24">
        <v>0</v>
      </c>
      <c r="D7" s="24">
        <v>2023</v>
      </c>
      <c r="F7" s="17"/>
    </row>
    <row r="8" spans="1:6" x14ac:dyDescent="0.25">
      <c r="A8" s="14" t="s">
        <v>18</v>
      </c>
      <c r="B8" s="23"/>
      <c r="C8" s="24">
        <f>C9-C7</f>
        <v>60</v>
      </c>
      <c r="D8" s="24">
        <v>2022</v>
      </c>
      <c r="F8" s="17"/>
    </row>
    <row r="9" spans="1:6" x14ac:dyDescent="0.25">
      <c r="A9" s="14" t="s">
        <v>19</v>
      </c>
      <c r="B9" s="23"/>
      <c r="C9" s="24">
        <v>60</v>
      </c>
      <c r="D9" s="24"/>
      <c r="F9" s="17"/>
    </row>
    <row r="10" spans="1:6" ht="30" x14ac:dyDescent="0.25">
      <c r="A10" s="21" t="s">
        <v>20</v>
      </c>
      <c r="B10" s="23"/>
      <c r="C10" s="24">
        <f>90*C7/C9</f>
        <v>0</v>
      </c>
      <c r="D10" s="24"/>
      <c r="F10" s="17"/>
    </row>
    <row r="11" spans="1:6" x14ac:dyDescent="0.25">
      <c r="A11" s="14"/>
      <c r="B11" s="25"/>
      <c r="C11" s="26">
        <f>C10%</f>
        <v>0</v>
      </c>
      <c r="D11" s="26"/>
      <c r="F11" s="17"/>
    </row>
    <row r="12" spans="1:6" x14ac:dyDescent="0.25">
      <c r="A12" s="14" t="s">
        <v>21</v>
      </c>
      <c r="B12" s="18"/>
      <c r="C12" s="19">
        <f>C6*C11</f>
        <v>0</v>
      </c>
      <c r="D12" s="22"/>
      <c r="F12" s="17"/>
    </row>
    <row r="13" spans="1:6" x14ac:dyDescent="0.25">
      <c r="A13" s="14" t="s">
        <v>22</v>
      </c>
      <c r="B13" s="18"/>
      <c r="C13" s="19">
        <f>C6-C12</f>
        <v>2500</v>
      </c>
      <c r="D13" s="22"/>
      <c r="F13" s="17"/>
    </row>
    <row r="14" spans="1:6" x14ac:dyDescent="0.25">
      <c r="A14" s="14" t="s">
        <v>15</v>
      </c>
      <c r="B14" s="18"/>
      <c r="C14" s="19">
        <f>C5</f>
        <v>1500</v>
      </c>
      <c r="D14" s="22"/>
      <c r="F14" s="17"/>
    </row>
    <row r="15" spans="1:6" x14ac:dyDescent="0.25">
      <c r="B15" s="18"/>
      <c r="C15" s="19"/>
      <c r="D15" s="22"/>
      <c r="F15" s="17"/>
    </row>
    <row r="16" spans="1:6" x14ac:dyDescent="0.25">
      <c r="A16" s="27" t="s">
        <v>23</v>
      </c>
      <c r="B16" s="28"/>
      <c r="C16" s="20">
        <f>C14+C13</f>
        <v>4000</v>
      </c>
      <c r="D16" s="22"/>
      <c r="F16" s="17"/>
    </row>
    <row r="17" spans="1:6" x14ac:dyDescent="0.25">
      <c r="B17" s="23"/>
      <c r="C17" s="24"/>
      <c r="D17" s="24"/>
      <c r="F17" s="17"/>
    </row>
    <row r="18" spans="1:6" x14ac:dyDescent="0.25">
      <c r="A18" s="46" t="str">
        <f>E3</f>
        <v>BUA</v>
      </c>
      <c r="B18" s="6"/>
      <c r="C18" s="29">
        <v>305</v>
      </c>
      <c r="D18" s="24"/>
      <c r="F18" s="17"/>
    </row>
    <row r="19" spans="1:6" x14ac:dyDescent="0.25">
      <c r="A19" s="14" t="s">
        <v>30</v>
      </c>
      <c r="B19" s="5"/>
      <c r="C19" s="30">
        <f>C18*C16</f>
        <v>1220000</v>
      </c>
      <c r="D19" s="47">
        <f>25660+1475190</f>
        <v>1500850</v>
      </c>
      <c r="E19" s="8">
        <f>C19+D19</f>
        <v>2720850</v>
      </c>
      <c r="F19" s="31"/>
    </row>
    <row r="20" spans="1:6" x14ac:dyDescent="0.25">
      <c r="A20" s="14" t="s">
        <v>24</v>
      </c>
      <c r="C20" s="32">
        <f>C19*90%</f>
        <v>1098000</v>
      </c>
      <c r="D20" s="30"/>
      <c r="E20" s="41"/>
      <c r="F20" s="17"/>
    </row>
    <row r="21" spans="1:6" x14ac:dyDescent="0.25">
      <c r="A21" s="14" t="s">
        <v>25</v>
      </c>
      <c r="C21" s="32">
        <f>C19*80%</f>
        <v>976000</v>
      </c>
      <c r="D21" s="32"/>
      <c r="F21" s="17"/>
    </row>
    <row r="22" spans="1:6" x14ac:dyDescent="0.25">
      <c r="A22" s="14"/>
      <c r="D22" s="24"/>
      <c r="F22" s="33"/>
    </row>
    <row r="23" spans="1:6" x14ac:dyDescent="0.25">
      <c r="A23" s="34" t="s">
        <v>26</v>
      </c>
      <c r="B23" s="35"/>
      <c r="C23" s="36">
        <f>C4*C18</f>
        <v>762500</v>
      </c>
      <c r="D23" s="36"/>
    </row>
    <row r="24" spans="1:6" x14ac:dyDescent="0.25">
      <c r="A24" s="14" t="s">
        <v>27</v>
      </c>
    </row>
    <row r="25" spans="1:6" x14ac:dyDescent="0.25">
      <c r="A25" s="37" t="s">
        <v>28</v>
      </c>
      <c r="B25" s="15"/>
      <c r="C25" s="32">
        <f>C19*0.025/12</f>
        <v>2541.6666666666665</v>
      </c>
      <c r="D25" s="32"/>
      <c r="E25" s="32">
        <f>E19*0.025/12</f>
        <v>5668.4375</v>
      </c>
    </row>
    <row r="26" spans="1:6" x14ac:dyDescent="0.25">
      <c r="C26" s="32"/>
      <c r="D26" s="32"/>
    </row>
    <row r="27" spans="1:6" x14ac:dyDescent="0.25">
      <c r="C27" s="32"/>
      <c r="D27" s="32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8"/>
    </row>
    <row r="59" spans="1:1" ht="15.75" x14ac:dyDescent="0.25">
      <c r="A59" s="39"/>
    </row>
    <row r="60" spans="1:1" ht="15.75" x14ac:dyDescent="0.25">
      <c r="A60" s="39"/>
    </row>
    <row r="61" spans="1:1" ht="15.75" x14ac:dyDescent="0.25">
      <c r="A61" s="39"/>
    </row>
    <row r="62" spans="1:1" ht="15.75" x14ac:dyDescent="0.25">
      <c r="A62" s="39"/>
    </row>
    <row r="63" spans="1:1" ht="15.75" x14ac:dyDescent="0.25">
      <c r="A63" s="39"/>
    </row>
    <row r="64" spans="1:1" ht="15.75" x14ac:dyDescent="0.25">
      <c r="A64" s="39"/>
    </row>
    <row r="65" spans="1:1" ht="15.75" x14ac:dyDescent="0.25">
      <c r="A65" s="39"/>
    </row>
    <row r="84" spans="3:3" x14ac:dyDescent="0.25">
      <c r="C84" s="15">
        <f>C83*C82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B297E-3F92-4850-9326-B0EC8798BD7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40BC8-8416-43EB-9CC8-3D5F72D7ADD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09562-0B36-48C3-88D2-C7824AE9EA4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F613C-D6A6-4E7B-B232-7B2B07C550DF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FAC90-6E71-4FA6-B328-AE6E5DBF4AE9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tabSelected="1" topLeftCell="A7" workbookViewId="0">
      <selection activeCell="H33" sqref="H3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4.5703125" customWidth="1"/>
    <col min="9" max="9" width="14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0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7" t="s">
        <v>8</v>
      </c>
      <c r="G1" s="7" t="s">
        <v>11</v>
      </c>
      <c r="H1" s="7" t="s">
        <v>12</v>
      </c>
      <c r="I1" s="7" t="s">
        <v>2</v>
      </c>
      <c r="J1" s="7" t="s">
        <v>3</v>
      </c>
      <c r="K1" s="50"/>
      <c r="L1" s="50"/>
      <c r="M1" s="50"/>
      <c r="N1" s="50" t="s">
        <v>7</v>
      </c>
      <c r="O1" s="50" t="s">
        <v>4</v>
      </c>
      <c r="P1" s="50" t="s">
        <v>5</v>
      </c>
      <c r="Q1" s="50" t="s">
        <v>6</v>
      </c>
      <c r="R1" s="50" t="s">
        <v>1</v>
      </c>
      <c r="S1" s="50"/>
      <c r="T1" s="50"/>
    </row>
    <row r="2" spans="1:20" x14ac:dyDescent="0.25">
      <c r="A2" s="3">
        <v>1</v>
      </c>
      <c r="B2" s="3">
        <f t="shared" ref="B2:B16" si="0">Q2</f>
        <v>305.05176</v>
      </c>
      <c r="C2" s="3">
        <f t="shared" ref="C2:C16" si="1">B2*1.2</f>
        <v>366.06211200000001</v>
      </c>
      <c r="D2" s="3">
        <f t="shared" ref="D2:D16" si="2">C2*1.2</f>
        <v>439.27453439999999</v>
      </c>
      <c r="E2" s="4">
        <f t="shared" ref="E2:E16" si="3">R2</f>
        <v>1115150</v>
      </c>
      <c r="F2" s="51">
        <f t="shared" ref="F2:F15" si="4">ROUND((E2/B2),0)</f>
        <v>3656</v>
      </c>
      <c r="G2" s="51">
        <f t="shared" ref="G2:G15" si="5">ROUND((E2/C2),0)</f>
        <v>3046</v>
      </c>
      <c r="H2" s="51">
        <f t="shared" ref="H2:H15" si="6">ROUND((E2/D2),0)</f>
        <v>2539</v>
      </c>
      <c r="I2" s="51">
        <f t="shared" ref="I2:I15" si="7">T2</f>
        <v>0</v>
      </c>
      <c r="J2" s="51">
        <f t="shared" ref="J2:J15" si="8">U2</f>
        <v>0</v>
      </c>
      <c r="K2" s="52"/>
      <c r="L2" s="52"/>
      <c r="M2" s="52"/>
      <c r="N2" s="52"/>
      <c r="O2" s="52">
        <v>0</v>
      </c>
      <c r="P2" s="52">
        <f t="shared" ref="P2:P9" si="9">O2/1.2</f>
        <v>0</v>
      </c>
      <c r="Q2" s="52">
        <f t="shared" ref="Q2:Q8" si="10">28.34*10.764</f>
        <v>305.05176</v>
      </c>
      <c r="R2" s="53">
        <v>1115150</v>
      </c>
      <c r="S2" s="53" t="s">
        <v>35</v>
      </c>
      <c r="T2" s="52"/>
    </row>
    <row r="3" spans="1:20" x14ac:dyDescent="0.25">
      <c r="A3" s="3">
        <v>2</v>
      </c>
      <c r="B3" s="3">
        <f t="shared" si="0"/>
        <v>305.05176</v>
      </c>
      <c r="C3" s="3">
        <f t="shared" si="1"/>
        <v>366.06211200000001</v>
      </c>
      <c r="D3" s="3">
        <f t="shared" si="2"/>
        <v>439.27453439999999</v>
      </c>
      <c r="E3" s="4">
        <f t="shared" si="3"/>
        <v>1095150</v>
      </c>
      <c r="F3" s="51">
        <f t="shared" si="4"/>
        <v>3590</v>
      </c>
      <c r="G3" s="51">
        <f t="shared" si="5"/>
        <v>2992</v>
      </c>
      <c r="H3" s="51">
        <f t="shared" si="6"/>
        <v>2493</v>
      </c>
      <c r="I3" s="51">
        <f t="shared" si="7"/>
        <v>0</v>
      </c>
      <c r="J3" s="51">
        <f t="shared" si="8"/>
        <v>0</v>
      </c>
      <c r="K3" s="52"/>
      <c r="L3" s="52"/>
      <c r="M3" s="52"/>
      <c r="N3" s="52"/>
      <c r="O3" s="52">
        <v>0</v>
      </c>
      <c r="P3" s="52">
        <f t="shared" si="9"/>
        <v>0</v>
      </c>
      <c r="Q3" s="52">
        <f t="shared" si="10"/>
        <v>305.05176</v>
      </c>
      <c r="R3" s="53">
        <v>1095150</v>
      </c>
      <c r="S3" s="53" t="s">
        <v>36</v>
      </c>
      <c r="T3" s="52"/>
    </row>
    <row r="4" spans="1:20" x14ac:dyDescent="0.25">
      <c r="A4" s="3">
        <v>3</v>
      </c>
      <c r="B4" s="3">
        <f t="shared" si="0"/>
        <v>305.05176</v>
      </c>
      <c r="C4" s="3">
        <f t="shared" si="1"/>
        <v>366.06211200000001</v>
      </c>
      <c r="D4" s="3">
        <f t="shared" si="2"/>
        <v>439.27453439999999</v>
      </c>
      <c r="E4" s="4">
        <f t="shared" si="3"/>
        <v>1081255</v>
      </c>
      <c r="F4" s="51">
        <f t="shared" si="4"/>
        <v>3544</v>
      </c>
      <c r="G4" s="51">
        <f t="shared" si="5"/>
        <v>2954</v>
      </c>
      <c r="H4" s="51">
        <f t="shared" si="6"/>
        <v>2461</v>
      </c>
      <c r="I4" s="51">
        <f t="shared" si="7"/>
        <v>0</v>
      </c>
      <c r="J4" s="51">
        <f t="shared" si="8"/>
        <v>0</v>
      </c>
      <c r="K4" s="52"/>
      <c r="L4" s="52"/>
      <c r="M4" s="52"/>
      <c r="N4" s="52"/>
      <c r="O4" s="52">
        <v>0</v>
      </c>
      <c r="P4" s="52">
        <f t="shared" si="9"/>
        <v>0</v>
      </c>
      <c r="Q4" s="52">
        <f t="shared" si="10"/>
        <v>305.05176</v>
      </c>
      <c r="R4" s="53">
        <v>1081255</v>
      </c>
      <c r="S4" s="53" t="s">
        <v>37</v>
      </c>
      <c r="T4" s="52"/>
    </row>
    <row r="5" spans="1:20" x14ac:dyDescent="0.25">
      <c r="A5" s="3">
        <v>4</v>
      </c>
      <c r="B5" s="3">
        <f t="shared" si="0"/>
        <v>305.05176</v>
      </c>
      <c r="C5" s="3">
        <f t="shared" si="1"/>
        <v>366.06211200000001</v>
      </c>
      <c r="D5" s="3">
        <f t="shared" si="2"/>
        <v>439.27453439999999</v>
      </c>
      <c r="E5" s="4">
        <f t="shared" si="3"/>
        <v>1065150</v>
      </c>
      <c r="F5" s="51">
        <f t="shared" si="4"/>
        <v>3492</v>
      </c>
      <c r="G5" s="51">
        <f t="shared" si="5"/>
        <v>2910</v>
      </c>
      <c r="H5" s="51">
        <f t="shared" si="6"/>
        <v>2425</v>
      </c>
      <c r="I5" s="51">
        <f t="shared" si="7"/>
        <v>0</v>
      </c>
      <c r="J5" s="51">
        <f t="shared" si="8"/>
        <v>0</v>
      </c>
      <c r="K5" s="52"/>
      <c r="L5" s="52"/>
      <c r="M5" s="52"/>
      <c r="N5" s="52"/>
      <c r="O5" s="52">
        <v>0</v>
      </c>
      <c r="P5" s="52">
        <f t="shared" si="9"/>
        <v>0</v>
      </c>
      <c r="Q5" s="52">
        <f t="shared" si="10"/>
        <v>305.05176</v>
      </c>
      <c r="R5" s="53">
        <v>1065150</v>
      </c>
      <c r="S5" s="53" t="s">
        <v>35</v>
      </c>
      <c r="T5" s="52"/>
    </row>
    <row r="6" spans="1:20" x14ac:dyDescent="0.25">
      <c r="A6" s="3">
        <v>5</v>
      </c>
      <c r="B6" s="3">
        <f t="shared" si="0"/>
        <v>305.05176</v>
      </c>
      <c r="C6" s="3">
        <f t="shared" si="1"/>
        <v>366.06211200000001</v>
      </c>
      <c r="D6" s="3">
        <f t="shared" si="2"/>
        <v>439.27453439999999</v>
      </c>
      <c r="E6" s="4">
        <f t="shared" si="3"/>
        <v>1095150</v>
      </c>
      <c r="F6" s="51">
        <f t="shared" si="4"/>
        <v>3590</v>
      </c>
      <c r="G6" s="51">
        <f t="shared" si="5"/>
        <v>2992</v>
      </c>
      <c r="H6" s="51">
        <f t="shared" si="6"/>
        <v>2493</v>
      </c>
      <c r="I6" s="51">
        <f t="shared" si="7"/>
        <v>0</v>
      </c>
      <c r="J6" s="51">
        <f t="shared" si="8"/>
        <v>0</v>
      </c>
      <c r="K6" s="52"/>
      <c r="L6" s="52"/>
      <c r="M6" s="52"/>
      <c r="N6" s="52"/>
      <c r="O6" s="52">
        <v>0</v>
      </c>
      <c r="P6" s="52">
        <f t="shared" si="9"/>
        <v>0</v>
      </c>
      <c r="Q6" s="52">
        <f t="shared" si="10"/>
        <v>305.05176</v>
      </c>
      <c r="R6" s="53">
        <v>1095150</v>
      </c>
      <c r="S6" s="53" t="s">
        <v>38</v>
      </c>
      <c r="T6" s="52"/>
    </row>
    <row r="7" spans="1:20" x14ac:dyDescent="0.25">
      <c r="A7" s="3">
        <v>6</v>
      </c>
      <c r="B7" s="3">
        <f t="shared" si="0"/>
        <v>305.05176</v>
      </c>
      <c r="C7" s="3">
        <f t="shared" si="1"/>
        <v>366.06211200000001</v>
      </c>
      <c r="D7" s="3">
        <f t="shared" si="2"/>
        <v>439.27453439999999</v>
      </c>
      <c r="E7" s="4">
        <f t="shared" si="3"/>
        <v>1081255</v>
      </c>
      <c r="F7" s="51">
        <f t="shared" si="4"/>
        <v>3544</v>
      </c>
      <c r="G7" s="51">
        <f t="shared" si="5"/>
        <v>2954</v>
      </c>
      <c r="H7" s="51">
        <f t="shared" si="6"/>
        <v>2461</v>
      </c>
      <c r="I7" s="51">
        <f t="shared" si="7"/>
        <v>0</v>
      </c>
      <c r="J7" s="51">
        <f t="shared" si="8"/>
        <v>0</v>
      </c>
      <c r="K7" s="52"/>
      <c r="L7" s="52"/>
      <c r="M7" s="52"/>
      <c r="N7" s="52"/>
      <c r="O7" s="52">
        <v>0</v>
      </c>
      <c r="P7" s="52">
        <f t="shared" si="9"/>
        <v>0</v>
      </c>
      <c r="Q7" s="52">
        <f t="shared" si="10"/>
        <v>305.05176</v>
      </c>
      <c r="R7" s="53">
        <v>1081255</v>
      </c>
      <c r="S7" s="53" t="s">
        <v>39</v>
      </c>
      <c r="T7" s="52"/>
    </row>
    <row r="8" spans="1:20" x14ac:dyDescent="0.25">
      <c r="A8" s="3">
        <v>7</v>
      </c>
      <c r="B8" s="3">
        <f t="shared" si="0"/>
        <v>305.05176</v>
      </c>
      <c r="C8" s="3">
        <f t="shared" si="1"/>
        <v>366.06211200000001</v>
      </c>
      <c r="D8" s="3">
        <f t="shared" si="2"/>
        <v>439.27453439999999</v>
      </c>
      <c r="E8" s="4">
        <f t="shared" si="3"/>
        <v>1045150</v>
      </c>
      <c r="F8" s="51">
        <f t="shared" si="4"/>
        <v>3426</v>
      </c>
      <c r="G8" s="51">
        <f t="shared" si="5"/>
        <v>2855</v>
      </c>
      <c r="H8" s="51">
        <f t="shared" si="6"/>
        <v>2379</v>
      </c>
      <c r="I8" s="51">
        <f t="shared" si="7"/>
        <v>0</v>
      </c>
      <c r="J8" s="51">
        <f t="shared" si="8"/>
        <v>0</v>
      </c>
      <c r="K8" s="52"/>
      <c r="L8" s="52"/>
      <c r="M8" s="52"/>
      <c r="N8" s="52"/>
      <c r="O8" s="52">
        <v>0</v>
      </c>
      <c r="P8" s="52">
        <f t="shared" si="9"/>
        <v>0</v>
      </c>
      <c r="Q8" s="52">
        <f t="shared" si="10"/>
        <v>305.05176</v>
      </c>
      <c r="R8" s="53">
        <v>1045150</v>
      </c>
      <c r="S8" s="53" t="s">
        <v>35</v>
      </c>
      <c r="T8" s="52"/>
    </row>
    <row r="9" spans="1:20" x14ac:dyDescent="0.25">
      <c r="A9" s="3">
        <v>8</v>
      </c>
      <c r="B9" s="3">
        <f t="shared" si="0"/>
        <v>290</v>
      </c>
      <c r="C9" s="3">
        <f t="shared" si="1"/>
        <v>348</v>
      </c>
      <c r="D9" s="3">
        <f t="shared" si="2"/>
        <v>417.59999999999997</v>
      </c>
      <c r="E9" s="4">
        <f t="shared" si="3"/>
        <v>2700000</v>
      </c>
      <c r="F9" s="51">
        <f t="shared" si="4"/>
        <v>9310</v>
      </c>
      <c r="G9" s="51">
        <f t="shared" si="5"/>
        <v>7759</v>
      </c>
      <c r="H9" s="51">
        <f t="shared" si="6"/>
        <v>6466</v>
      </c>
      <c r="I9" s="51">
        <f t="shared" si="7"/>
        <v>0</v>
      </c>
      <c r="J9" s="51">
        <f t="shared" si="8"/>
        <v>0</v>
      </c>
      <c r="K9" s="52"/>
      <c r="L9" s="52"/>
      <c r="M9" s="52"/>
      <c r="N9" s="52"/>
      <c r="O9" s="52">
        <v>0</v>
      </c>
      <c r="P9" s="52">
        <f t="shared" si="9"/>
        <v>0</v>
      </c>
      <c r="Q9" s="52">
        <v>290</v>
      </c>
      <c r="R9" s="53">
        <v>2700000</v>
      </c>
      <c r="S9" s="53"/>
      <c r="T9" s="52"/>
    </row>
    <row r="10" spans="1:20" x14ac:dyDescent="0.25">
      <c r="A10" s="3">
        <v>9</v>
      </c>
      <c r="B10" s="3">
        <f t="shared" si="0"/>
        <v>345.45454545454544</v>
      </c>
      <c r="C10" s="3">
        <f t="shared" si="1"/>
        <v>414.5454545454545</v>
      </c>
      <c r="D10" s="3">
        <f t="shared" si="2"/>
        <v>497.45454545454538</v>
      </c>
      <c r="E10" s="4">
        <f t="shared" si="3"/>
        <v>2900000</v>
      </c>
      <c r="F10" s="51">
        <f t="shared" si="4"/>
        <v>8395</v>
      </c>
      <c r="G10" s="51">
        <f t="shared" si="5"/>
        <v>6996</v>
      </c>
      <c r="H10" s="51">
        <f t="shared" si="6"/>
        <v>5830</v>
      </c>
      <c r="I10" s="51">
        <f t="shared" si="7"/>
        <v>0</v>
      </c>
      <c r="J10" s="51">
        <f t="shared" si="8"/>
        <v>0</v>
      </c>
      <c r="K10" s="52"/>
      <c r="L10" s="52"/>
      <c r="M10" s="52"/>
      <c r="N10" s="52"/>
      <c r="O10" s="52">
        <v>0</v>
      </c>
      <c r="P10" s="52">
        <v>380</v>
      </c>
      <c r="Q10" s="52">
        <f>P10/1.1</f>
        <v>345.45454545454544</v>
      </c>
      <c r="R10" s="53">
        <v>2900000</v>
      </c>
      <c r="S10" s="53"/>
      <c r="T10" s="52"/>
    </row>
    <row r="11" spans="1:20" x14ac:dyDescent="0.25">
      <c r="A11" s="3">
        <v>10</v>
      </c>
      <c r="B11" s="3">
        <f t="shared" si="0"/>
        <v>345.45454545454544</v>
      </c>
      <c r="C11" s="3">
        <f t="shared" si="1"/>
        <v>414.5454545454545</v>
      </c>
      <c r="D11" s="3">
        <f t="shared" si="2"/>
        <v>497.45454545454538</v>
      </c>
      <c r="E11" s="4">
        <f t="shared" si="3"/>
        <v>3000000</v>
      </c>
      <c r="F11" s="51">
        <f t="shared" si="4"/>
        <v>8684</v>
      </c>
      <c r="G11" s="51">
        <f t="shared" si="5"/>
        <v>7237</v>
      </c>
      <c r="H11" s="51">
        <f t="shared" si="6"/>
        <v>6031</v>
      </c>
      <c r="I11" s="51">
        <f t="shared" si="7"/>
        <v>0</v>
      </c>
      <c r="J11" s="51">
        <f t="shared" si="8"/>
        <v>0</v>
      </c>
      <c r="K11" s="52"/>
      <c r="L11" s="52"/>
      <c r="M11" s="52"/>
      <c r="N11" s="52"/>
      <c r="O11" s="52">
        <v>0</v>
      </c>
      <c r="P11" s="52">
        <v>380</v>
      </c>
      <c r="Q11" s="52">
        <f t="shared" ref="Q11:Q12" si="11">P11/1.1</f>
        <v>345.45454545454544</v>
      </c>
      <c r="R11" s="53">
        <v>3000000</v>
      </c>
      <c r="S11" s="53"/>
      <c r="T11" s="52"/>
    </row>
    <row r="12" spans="1:20" x14ac:dyDescent="0.25">
      <c r="A12" s="3">
        <v>11</v>
      </c>
      <c r="B12" s="3">
        <f t="shared" si="0"/>
        <v>285.60606060606062</v>
      </c>
      <c r="C12" s="3">
        <f t="shared" si="1"/>
        <v>342.72727272727275</v>
      </c>
      <c r="D12" s="3">
        <f t="shared" si="2"/>
        <v>411.27272727272731</v>
      </c>
      <c r="E12" s="4">
        <f t="shared" si="3"/>
        <v>3000000</v>
      </c>
      <c r="F12" s="51">
        <f t="shared" si="4"/>
        <v>10504</v>
      </c>
      <c r="G12" s="51">
        <f t="shared" si="5"/>
        <v>8753</v>
      </c>
      <c r="H12" s="51">
        <f t="shared" si="6"/>
        <v>7294</v>
      </c>
      <c r="I12" s="51">
        <f t="shared" si="7"/>
        <v>0</v>
      </c>
      <c r="J12" s="51">
        <f t="shared" si="8"/>
        <v>0</v>
      </c>
      <c r="K12" s="52"/>
      <c r="L12" s="52"/>
      <c r="M12" s="52"/>
      <c r="N12" s="52"/>
      <c r="O12" s="52">
        <v>377</v>
      </c>
      <c r="P12" s="52">
        <f t="shared" ref="P12:P13" si="12">O12/1.2</f>
        <v>314.16666666666669</v>
      </c>
      <c r="Q12" s="52">
        <f t="shared" si="11"/>
        <v>285.60606060606062</v>
      </c>
      <c r="R12" s="53">
        <v>3000000</v>
      </c>
      <c r="S12" s="53"/>
      <c r="T12" s="52"/>
    </row>
    <row r="13" spans="1:20" x14ac:dyDescent="0.25">
      <c r="A13" s="3">
        <v>12</v>
      </c>
      <c r="B13" s="3">
        <f t="shared" si="0"/>
        <v>425</v>
      </c>
      <c r="C13" s="3">
        <f t="shared" si="1"/>
        <v>510</v>
      </c>
      <c r="D13" s="3">
        <f t="shared" si="2"/>
        <v>612</v>
      </c>
      <c r="E13" s="4">
        <f t="shared" si="3"/>
        <v>3500000</v>
      </c>
      <c r="F13" s="51">
        <f t="shared" si="4"/>
        <v>8235</v>
      </c>
      <c r="G13" s="51">
        <f t="shared" si="5"/>
        <v>6863</v>
      </c>
      <c r="H13" s="51">
        <f t="shared" si="6"/>
        <v>5719</v>
      </c>
      <c r="I13" s="51">
        <f t="shared" si="7"/>
        <v>0</v>
      </c>
      <c r="J13" s="51">
        <f t="shared" si="8"/>
        <v>0</v>
      </c>
      <c r="K13" s="52"/>
      <c r="L13" s="52"/>
      <c r="M13" s="52"/>
      <c r="N13" s="52"/>
      <c r="O13" s="52">
        <v>0</v>
      </c>
      <c r="P13" s="52">
        <f t="shared" si="12"/>
        <v>0</v>
      </c>
      <c r="Q13" s="52">
        <v>425</v>
      </c>
      <c r="R13" s="53">
        <v>3500000</v>
      </c>
      <c r="S13" s="53"/>
      <c r="T13" s="52"/>
    </row>
    <row r="14" spans="1:20" x14ac:dyDescent="0.25">
      <c r="A14" s="3">
        <v>13</v>
      </c>
      <c r="B14" s="3">
        <f t="shared" si="0"/>
        <v>431.81818181818176</v>
      </c>
      <c r="C14" s="3">
        <f t="shared" si="1"/>
        <v>518.18181818181813</v>
      </c>
      <c r="D14" s="3">
        <f t="shared" si="2"/>
        <v>621.81818181818176</v>
      </c>
      <c r="E14" s="4">
        <f t="shared" si="3"/>
        <v>3800000</v>
      </c>
      <c r="F14" s="51">
        <f t="shared" si="4"/>
        <v>8800</v>
      </c>
      <c r="G14" s="48">
        <f t="shared" si="5"/>
        <v>7333</v>
      </c>
      <c r="H14" s="51">
        <f t="shared" si="6"/>
        <v>6111</v>
      </c>
      <c r="I14" s="51">
        <f t="shared" si="7"/>
        <v>0</v>
      </c>
      <c r="J14" s="51">
        <f t="shared" si="8"/>
        <v>0</v>
      </c>
      <c r="K14" s="52"/>
      <c r="L14" s="52"/>
      <c r="M14" s="52"/>
      <c r="N14" s="52"/>
      <c r="O14" s="52">
        <v>0</v>
      </c>
      <c r="P14" s="52">
        <v>475</v>
      </c>
      <c r="Q14" s="52">
        <f>P14/1.1</f>
        <v>431.81818181818176</v>
      </c>
      <c r="R14" s="49">
        <v>3800000</v>
      </c>
      <c r="S14" s="53"/>
      <c r="T14" s="52"/>
    </row>
    <row r="15" spans="1:20" x14ac:dyDescent="0.25">
      <c r="A15" s="3">
        <v>14</v>
      </c>
      <c r="B15" s="3">
        <f t="shared" si="0"/>
        <v>590.90909090909088</v>
      </c>
      <c r="C15" s="3">
        <f t="shared" si="1"/>
        <v>709.09090909090901</v>
      </c>
      <c r="D15" s="3">
        <f t="shared" si="2"/>
        <v>850.90909090909076</v>
      </c>
      <c r="E15" s="4">
        <f t="shared" si="3"/>
        <v>3550000</v>
      </c>
      <c r="F15" s="51">
        <f t="shared" si="4"/>
        <v>6008</v>
      </c>
      <c r="G15" s="48">
        <f t="shared" si="5"/>
        <v>5006</v>
      </c>
      <c r="H15" s="51">
        <f t="shared" si="6"/>
        <v>4172</v>
      </c>
      <c r="I15" s="51">
        <f t="shared" si="7"/>
        <v>0</v>
      </c>
      <c r="J15" s="51">
        <f t="shared" si="8"/>
        <v>0</v>
      </c>
      <c r="K15" s="52"/>
      <c r="L15" s="52"/>
      <c r="M15" s="52"/>
      <c r="N15" s="52"/>
      <c r="O15" s="52">
        <v>0</v>
      </c>
      <c r="P15" s="52">
        <v>650</v>
      </c>
      <c r="Q15" s="52">
        <f t="shared" ref="Q15:Q21" si="13">P15/1.1</f>
        <v>590.90909090909088</v>
      </c>
      <c r="R15" s="49">
        <v>3550000</v>
      </c>
      <c r="S15" s="53"/>
      <c r="T15" s="52"/>
    </row>
    <row r="16" spans="1:20" x14ac:dyDescent="0.25">
      <c r="A16" s="3">
        <v>15</v>
      </c>
      <c r="B16" s="3">
        <f t="shared" si="0"/>
        <v>350</v>
      </c>
      <c r="C16" s="3">
        <f t="shared" si="1"/>
        <v>420</v>
      </c>
      <c r="D16" s="3">
        <f t="shared" si="2"/>
        <v>504</v>
      </c>
      <c r="E16" s="4">
        <f t="shared" si="3"/>
        <v>4300000</v>
      </c>
      <c r="F16" s="51">
        <f t="shared" ref="F16" si="14">ROUND((E16/B16),0)</f>
        <v>12286</v>
      </c>
      <c r="G16" s="48">
        <f t="shared" ref="G16" si="15">ROUND((E16/C16),0)</f>
        <v>10238</v>
      </c>
      <c r="H16" s="51">
        <f t="shared" ref="H16" si="16">ROUND((E16/D16),0)</f>
        <v>8532</v>
      </c>
      <c r="I16" s="51">
        <f t="shared" ref="I16" si="17">T16</f>
        <v>0</v>
      </c>
      <c r="J16" s="51">
        <f t="shared" ref="J16" si="18">U16</f>
        <v>0</v>
      </c>
      <c r="K16" s="52"/>
      <c r="L16" s="52"/>
      <c r="M16" s="52"/>
      <c r="N16" s="52"/>
      <c r="O16" s="52">
        <v>0</v>
      </c>
      <c r="P16" s="52">
        <f t="shared" ref="P16" si="19">O16/1.2</f>
        <v>0</v>
      </c>
      <c r="Q16" s="52">
        <v>350</v>
      </c>
      <c r="R16" s="49">
        <v>4300000</v>
      </c>
      <c r="S16" s="53"/>
      <c r="T16" s="52"/>
    </row>
    <row r="17" spans="1:20" x14ac:dyDescent="0.25">
      <c r="A17" s="3">
        <v>16</v>
      </c>
      <c r="B17" s="3">
        <f t="shared" ref="B17:B21" si="20">Q17</f>
        <v>345.42654545454536</v>
      </c>
      <c r="C17" s="3">
        <f t="shared" ref="C17:C21" si="21">B17*1.2</f>
        <v>414.51185454545441</v>
      </c>
      <c r="D17" s="3">
        <f t="shared" ref="D17:D21" si="22">C17*1.2</f>
        <v>497.41422545454526</v>
      </c>
      <c r="E17" s="4">
        <f t="shared" ref="E17:E21" si="23">R17</f>
        <v>1338573</v>
      </c>
      <c r="F17" s="51">
        <f t="shared" ref="F17" si="24">ROUND((E17/B17),0)</f>
        <v>3875</v>
      </c>
      <c r="G17" s="48">
        <f t="shared" ref="G17" si="25">ROUND((E17/C17),0)</f>
        <v>3229</v>
      </c>
      <c r="H17" s="51">
        <f t="shared" ref="H17" si="26">ROUND((E17/D17),0)</f>
        <v>2691</v>
      </c>
      <c r="I17" s="51">
        <f t="shared" ref="I17" si="27">T17</f>
        <v>0</v>
      </c>
      <c r="J17" s="51">
        <f t="shared" ref="J17" si="28">U17</f>
        <v>0</v>
      </c>
      <c r="K17" s="52"/>
      <c r="L17" s="52"/>
      <c r="M17" s="52"/>
      <c r="N17" s="52"/>
      <c r="O17" s="52">
        <v>0</v>
      </c>
      <c r="P17" s="52">
        <f>35.3*10.764</f>
        <v>379.96919999999994</v>
      </c>
      <c r="Q17" s="52">
        <f t="shared" si="13"/>
        <v>345.42654545454536</v>
      </c>
      <c r="R17" s="49">
        <v>1338573</v>
      </c>
      <c r="S17" s="53" t="s">
        <v>48</v>
      </c>
      <c r="T17" s="52"/>
    </row>
    <row r="18" spans="1:20" x14ac:dyDescent="0.25">
      <c r="A18" s="3">
        <v>17</v>
      </c>
      <c r="B18" s="3">
        <f t="shared" si="20"/>
        <v>0</v>
      </c>
      <c r="C18" s="3">
        <f t="shared" si="21"/>
        <v>0</v>
      </c>
      <c r="D18" s="3">
        <f t="shared" si="22"/>
        <v>0</v>
      </c>
      <c r="E18" s="4">
        <f t="shared" si="23"/>
        <v>0</v>
      </c>
      <c r="F18" s="51" t="e">
        <f t="shared" ref="F18:F21" si="29">ROUND((E18/B18),0)</f>
        <v>#DIV/0!</v>
      </c>
      <c r="G18" s="51" t="e">
        <f t="shared" ref="G18:G21" si="30">ROUND((E18/C18),0)</f>
        <v>#DIV/0!</v>
      </c>
      <c r="H18" s="51" t="e">
        <f t="shared" ref="H18:H21" si="31">ROUND((E18/D18),0)</f>
        <v>#DIV/0!</v>
      </c>
      <c r="I18" s="51">
        <f t="shared" ref="I18:J21" si="32">T18</f>
        <v>0</v>
      </c>
      <c r="J18" s="51">
        <f t="shared" si="32"/>
        <v>0</v>
      </c>
      <c r="K18" s="52"/>
      <c r="L18" s="52"/>
      <c r="M18" s="52"/>
      <c r="N18" s="52"/>
      <c r="O18" s="52">
        <v>0</v>
      </c>
      <c r="P18" s="52">
        <f t="shared" ref="P18" si="33">O18/1.2</f>
        <v>0</v>
      </c>
      <c r="Q18" s="52">
        <f t="shared" si="13"/>
        <v>0</v>
      </c>
      <c r="R18" s="53">
        <v>0</v>
      </c>
      <c r="S18" s="53"/>
      <c r="T18" s="52"/>
    </row>
    <row r="19" spans="1:20" x14ac:dyDescent="0.25">
      <c r="A19" s="3">
        <v>18</v>
      </c>
      <c r="B19" s="3">
        <f t="shared" si="20"/>
        <v>0</v>
      </c>
      <c r="C19" s="3">
        <f t="shared" si="21"/>
        <v>0</v>
      </c>
      <c r="D19" s="3">
        <f t="shared" si="22"/>
        <v>0</v>
      </c>
      <c r="E19" s="4">
        <f t="shared" si="23"/>
        <v>0</v>
      </c>
      <c r="F19" s="51" t="e">
        <f t="shared" si="29"/>
        <v>#DIV/0!</v>
      </c>
      <c r="G19" s="51" t="e">
        <f t="shared" si="30"/>
        <v>#DIV/0!</v>
      </c>
      <c r="H19" s="51" t="e">
        <f t="shared" si="31"/>
        <v>#DIV/0!</v>
      </c>
      <c r="I19" s="51">
        <f t="shared" si="32"/>
        <v>0</v>
      </c>
      <c r="J19" s="51">
        <f t="shared" si="32"/>
        <v>0</v>
      </c>
      <c r="K19" s="52"/>
      <c r="L19" s="52"/>
      <c r="M19" s="52"/>
      <c r="N19" s="52"/>
      <c r="O19" s="52">
        <v>0</v>
      </c>
      <c r="P19" s="52">
        <f>O19/1.2</f>
        <v>0</v>
      </c>
      <c r="Q19" s="52">
        <f t="shared" si="13"/>
        <v>0</v>
      </c>
      <c r="R19" s="53">
        <v>0</v>
      </c>
      <c r="S19" s="53"/>
      <c r="T19" s="52"/>
    </row>
    <row r="20" spans="1:20" x14ac:dyDescent="0.25">
      <c r="A20" s="3">
        <v>19</v>
      </c>
      <c r="B20" s="3">
        <f t="shared" ref="B20" si="34">Q20</f>
        <v>0</v>
      </c>
      <c r="C20" s="3">
        <f t="shared" ref="C20" si="35">B20*1.2</f>
        <v>0</v>
      </c>
      <c r="D20" s="3">
        <f t="shared" ref="D20" si="36">C20*1.2</f>
        <v>0</v>
      </c>
      <c r="E20" s="4">
        <f t="shared" ref="E20" si="37">R20</f>
        <v>0</v>
      </c>
      <c r="F20" s="51" t="e">
        <f t="shared" ref="F20" si="38">ROUND((E20/B20),0)</f>
        <v>#DIV/0!</v>
      </c>
      <c r="G20" s="51" t="e">
        <f t="shared" ref="G20" si="39">ROUND((E20/C20),0)</f>
        <v>#DIV/0!</v>
      </c>
      <c r="H20" s="51" t="e">
        <f t="shared" ref="H20" si="40">ROUND((E20/D20),0)</f>
        <v>#DIV/0!</v>
      </c>
      <c r="I20" s="51">
        <f t="shared" ref="I20" si="41">T20</f>
        <v>0</v>
      </c>
      <c r="J20" s="51">
        <f t="shared" ref="J20" si="42">U20</f>
        <v>0</v>
      </c>
      <c r="K20" s="52"/>
      <c r="L20" s="52"/>
      <c r="M20" s="52"/>
      <c r="N20" s="52"/>
      <c r="O20" s="52">
        <v>0</v>
      </c>
      <c r="P20" s="52">
        <f t="shared" ref="P20" si="43">O20/1.2</f>
        <v>0</v>
      </c>
      <c r="Q20" s="52">
        <f t="shared" si="13"/>
        <v>0</v>
      </c>
      <c r="R20" s="53">
        <v>0</v>
      </c>
      <c r="S20" s="53"/>
      <c r="T20" s="52"/>
    </row>
    <row r="21" spans="1:20" x14ac:dyDescent="0.25">
      <c r="A21" s="3">
        <v>20</v>
      </c>
      <c r="B21" s="3">
        <f t="shared" si="20"/>
        <v>0</v>
      </c>
      <c r="C21" s="3">
        <f t="shared" si="21"/>
        <v>0</v>
      </c>
      <c r="D21" s="3">
        <f t="shared" si="22"/>
        <v>0</v>
      </c>
      <c r="E21" s="4">
        <f t="shared" si="23"/>
        <v>0</v>
      </c>
      <c r="F21" s="51" t="e">
        <f t="shared" si="29"/>
        <v>#DIV/0!</v>
      </c>
      <c r="G21" s="51" t="e">
        <f t="shared" si="30"/>
        <v>#DIV/0!</v>
      </c>
      <c r="H21" s="51" t="e">
        <f t="shared" si="31"/>
        <v>#DIV/0!</v>
      </c>
      <c r="I21" s="51">
        <f t="shared" si="32"/>
        <v>0</v>
      </c>
      <c r="J21" s="51">
        <f t="shared" si="32"/>
        <v>0</v>
      </c>
      <c r="K21" s="52"/>
      <c r="L21" s="52"/>
      <c r="M21" s="52"/>
      <c r="N21" s="52"/>
      <c r="O21" s="52">
        <v>0</v>
      </c>
      <c r="P21" s="52">
        <f>O21/1.2</f>
        <v>0</v>
      </c>
      <c r="Q21" s="52">
        <f t="shared" si="13"/>
        <v>0</v>
      </c>
      <c r="R21" s="53">
        <v>0</v>
      </c>
      <c r="S21" s="53"/>
      <c r="T21" s="52"/>
    </row>
    <row r="22" spans="1:20" s="8" customFormat="1" x14ac:dyDescent="0.25"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</row>
    <row r="23" spans="1:20" s="8" customFormat="1" x14ac:dyDescent="0.25"/>
    <row r="24" spans="1:20" s="8" customFormat="1" x14ac:dyDescent="0.25">
      <c r="F24" s="43"/>
    </row>
    <row r="25" spans="1:20" s="8" customFormat="1" x14ac:dyDescent="0.25">
      <c r="F25" s="44"/>
    </row>
    <row r="26" spans="1:20" s="8" customFormat="1" x14ac:dyDescent="0.25">
      <c r="F26" s="44"/>
      <c r="G26" t="s">
        <v>40</v>
      </c>
    </row>
    <row r="27" spans="1:20" s="8" customFormat="1" x14ac:dyDescent="0.25">
      <c r="F27" s="44"/>
    </row>
    <row r="28" spans="1:20" s="8" customFormat="1" x14ac:dyDescent="0.25">
      <c r="C28" s="42" t="s">
        <v>31</v>
      </c>
      <c r="D28" s="42" t="s">
        <v>41</v>
      </c>
      <c r="F28" s="40" t="s">
        <v>34</v>
      </c>
      <c r="G28" s="40">
        <v>380</v>
      </c>
      <c r="H28" s="8">
        <f>35.3*10.764</f>
        <v>379.96919999999994</v>
      </c>
    </row>
    <row r="29" spans="1:20" s="8" customFormat="1" x14ac:dyDescent="0.25">
      <c r="C29" s="42" t="s">
        <v>42</v>
      </c>
      <c r="D29" s="42">
        <v>1202569</v>
      </c>
      <c r="F29" s="40" t="s">
        <v>29</v>
      </c>
      <c r="G29" s="40">
        <v>418</v>
      </c>
      <c r="H29" s="8">
        <f>G28*1.1</f>
        <v>418.00000000000006</v>
      </c>
    </row>
    <row r="30" spans="1:20" s="8" customFormat="1" x14ac:dyDescent="0.25">
      <c r="C30" s="8" t="s">
        <v>43</v>
      </c>
      <c r="D30" s="8">
        <v>150500</v>
      </c>
      <c r="F30" s="40" t="s">
        <v>47</v>
      </c>
      <c r="G30" s="40">
        <v>4300</v>
      </c>
    </row>
    <row r="31" spans="1:20" s="8" customFormat="1" x14ac:dyDescent="0.25">
      <c r="C31" s="45" t="s">
        <v>44</v>
      </c>
      <c r="D31" s="45">
        <v>20200</v>
      </c>
      <c r="F31" s="45" t="s">
        <v>30</v>
      </c>
      <c r="G31" s="45">
        <f>G29*G30</f>
        <v>1797400</v>
      </c>
    </row>
    <row r="32" spans="1:20" s="8" customFormat="1" x14ac:dyDescent="0.25">
      <c r="C32" s="45" t="s">
        <v>45</v>
      </c>
      <c r="D32" s="45">
        <f>SUM(D29:D31)</f>
        <v>1373269</v>
      </c>
      <c r="F32" s="45" t="s">
        <v>49</v>
      </c>
      <c r="G32" s="45">
        <v>1937031</v>
      </c>
    </row>
    <row r="33" spans="3:8" s="8" customFormat="1" x14ac:dyDescent="0.25">
      <c r="C33" s="45"/>
      <c r="D33" s="45"/>
      <c r="F33" s="45"/>
      <c r="G33" s="45">
        <v>40397</v>
      </c>
      <c r="H33" s="8">
        <f>G33+G32</f>
        <v>1977428</v>
      </c>
    </row>
    <row r="34" spans="3:8" s="8" customFormat="1" x14ac:dyDescent="0.25">
      <c r="C34" s="45" t="s">
        <v>46</v>
      </c>
      <c r="D34" s="45">
        <v>829000</v>
      </c>
      <c r="F34" s="44" t="s">
        <v>50</v>
      </c>
      <c r="G34" s="44">
        <f>G33+G32+G31</f>
        <v>3774828</v>
      </c>
    </row>
    <row r="35" spans="3:8" s="8" customFormat="1" x14ac:dyDescent="0.25">
      <c r="C35" s="45"/>
      <c r="D35" s="45"/>
    </row>
    <row r="36" spans="3:8" s="8" customFormat="1" x14ac:dyDescent="0.25"/>
    <row r="37" spans="3:8" s="8" customFormat="1" x14ac:dyDescent="0.25"/>
    <row r="38" spans="3:8" s="8" customFormat="1" x14ac:dyDescent="0.25"/>
    <row r="39" spans="3:8" s="8" customFormat="1" x14ac:dyDescent="0.25"/>
    <row r="40" spans="3:8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EE8D1-C049-49E7-B8C8-B1BCF5EF468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4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Calculation</vt:lpstr>
      <vt:lpstr>22-23</vt:lpstr>
      <vt:lpstr>Sheet16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2024-01-25T08:03:54Z</dcterms:modified>
</cp:coreProperties>
</file>