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Ghatkopar\Prasad Kharat\"/>
    </mc:Choice>
  </mc:AlternateContent>
  <xr:revisionPtr revIDLastSave="0" documentId="13_ncr:1_{2608D08D-7238-452F-B63A-67539487BF67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9" i="23" l="1"/>
  <c r="G25" i="4"/>
  <c r="G31" i="4"/>
  <c r="Q3" i="4"/>
  <c r="G29" i="4"/>
  <c r="G28" i="4"/>
  <c r="C5" i="25" l="1"/>
  <c r="C4" i="25"/>
  <c r="C3" i="25"/>
  <c r="P2" i="4"/>
  <c r="B3" i="4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H29" i="4"/>
  <c r="G33" i="4"/>
  <c r="C20" i="25"/>
  <c r="C16" i="25"/>
  <c r="C17" i="25" s="1"/>
  <c r="H9" i="4" l="1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<sst xmlns="http://schemas.openxmlformats.org/spreadsheetml/2006/main" count="130" uniqueCount="89">
  <si>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</si>
  <si>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</si>
  <si>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</si>
  <si>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</si>
  <si>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</si>
  <si>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</si>
  <si>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</si>
  <si>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</si>
  <si>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</si>
  <si>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</si>
  <si>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</si>
  <si>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</si>
  <si>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</si>
  <si>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</si>
  <si>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</si>
  <si>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</si>
  <si>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</si>
  <si>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</si>
  <si>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</si>
  <si>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</si>
  <si>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</si>
  <si>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</si>
  <si>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</si>
  <si>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</si>
  <si>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</si>
  <si>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</si>
  <si>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</si>
  <si>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</si>
  <si>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</si>
  <si>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</si>
  <si>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</si>
  <si>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</si>
  <si>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</si>
  <si>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</si>
  <si>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</si>
  <si>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</si>
  <si>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</si>
  <si>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</si>
  <si>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</si>
  <si>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</si>
  <si>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</si>
  <si>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</si>
  <si>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</si>
  <si>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</si>
  <si>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</si>
  <si>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</si>
  <si>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</si>
  <si>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</si>
  <si>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</si>
  <si>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</si>
  <si>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</si>
  <si>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</si>
  <si>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</si>
  <si>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</si>
  <si>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</si>
  <si>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</si>
  <si>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</si>
  <si>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</si>
  <si>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</si>
  <si>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</si>
  <si>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</si>
  <si>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</si>
  <si>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</si>
  <si>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</si>
  <si>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</si>
  <si>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</si>
  <si>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</si>
  <si>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</si>
  <si>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</si>
  <si>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</si>
  <si>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</si>
  <si>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</si>
  <si>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</si>
  <si>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</si>
  <si>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</si>
  <si>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</si>
  <si>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</si>
  <si>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</si>
  <si>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</si>
  <si>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</si>
  <si>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</si>
  <si>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</si>
  <si>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</si>
  <si>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</si>
  <si>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18.02.2021</t>
  </si>
  <si>
    <t>ACA</t>
  </si>
  <si>
    <t>BALC</t>
  </si>
  <si>
    <t>TACA</t>
  </si>
  <si>
    <t>RERA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</si>
</sst>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43" fontId="4" fillId="0" borderId="9" xfId="1" applyFont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459476</xdr:colOff>
      <xdr:row>48</xdr:row>
      <xdr:rowOff>39344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BEB57F-BD81-4787-AF20-D817198DD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09076" cy="8916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345160</xdr:colOff>
      <xdr:row>46</xdr:row>
      <xdr:rowOff>163171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53F2AD-EF7F-4A70-9DF5-4557CCCC7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94760" cy="89261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354431</xdr:colOff>
      <xdr:row>45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8DC6AB-7068-46B3-B96D-132BED4E8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75231" cy="87451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459221</xdr:colOff>
      <xdr:row>48</xdr:row>
      <xdr:rowOff>172677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41B6FE-C3FD-4081-9E2B-ECA3DE0F2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480021" cy="8792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478273</xdr:colOff>
      <xdr:row>45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776F89-1088-4F0C-93A7-C93B8D4F0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99073" cy="87546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325597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61BFE2-47BE-42CB-9DD8-E5AE466D2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17597" cy="89071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439913</xdr:colOff>
      <xdr:row>45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8FF42F-0956-4A57-8122-77A050461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31913" cy="8716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77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83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78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79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80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81</v>
      </c>
      <c r="C8" s="56">
        <f>C7*D13%</f>
        <v>321094.09999999998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82</v>
      </c>
      <c r="C9" s="61">
        <f>C6+C8</f>
        <v>350494.1</v>
      </c>
      <c r="D9" s="62" t="s">
        <v>62</v>
      </c>
      <c r="E9" s="63">
        <f>C9/10.764</f>
        <v>32561.696395392046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2024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0</v>
      </c>
      <c r="D13" s="69">
        <f>D12-C13</f>
        <v>100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D20" sqref="D2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15000</v>
      </c>
      <c r="D3" s="24" t="s">
        <v>76</v>
      </c>
      <c r="E3" s="6" t="s">
        <v>85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12500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12500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15000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4" t="str">
        <f>E3</f>
        <v>ACA</v>
      </c>
      <c r="B18" s="7"/>
      <c r="C18" s="31">
        <v>416</v>
      </c>
      <c r="D18" s="26"/>
      <c r="F18" s="19"/>
    </row>
    <row r="19" spans="1:6" x14ac:dyDescent="0.25">
      <c r="A19" s="16" t="s">
        <v>74</v>
      </c>
      <c r="B19" s="6"/>
      <c r="C19" s="32">
        <f>C18*C16</f>
        <v>6240000</v>
      </c>
      <c r="D19" s="77">
        <f>C19*0.75</f>
        <v>4680000</v>
      </c>
      <c r="E19" s="69"/>
      <c r="F19" s="33"/>
    </row>
    <row r="20" spans="1:6" x14ac:dyDescent="0.25">
      <c r="A20" s="16" t="s">
        <v>24</v>
      </c>
      <c r="C20" s="34">
        <f>C19*90%</f>
        <v>5616000</v>
      </c>
      <c r="D20" s="32"/>
      <c r="F20" s="19"/>
    </row>
    <row r="21" spans="1:6" x14ac:dyDescent="0.25">
      <c r="A21" s="16" t="s">
        <v>25</v>
      </c>
      <c r="C21" s="34">
        <f>C19*80%</f>
        <v>4992000</v>
      </c>
      <c r="D21" s="34"/>
      <c r="F21" s="19"/>
    </row>
    <row r="22" spans="1:6" x14ac:dyDescent="0.25">
      <c r="A22" s="16"/>
      <c r="D22" s="26"/>
      <c r="F22" s="35"/>
    </row>
    <row r="23" spans="1:6" x14ac:dyDescent="0.25">
      <c r="A23" s="36" t="s">
        <v>26</v>
      </c>
      <c r="B23" s="37"/>
      <c r="C23" s="38">
        <f>C4*C18</f>
        <v>1040000</v>
      </c>
      <c r="D23" s="38"/>
    </row>
    <row r="24" spans="1:6" x14ac:dyDescent="0.25">
      <c r="A24" s="16" t="s">
        <v>27</v>
      </c>
    </row>
    <row r="25" spans="1:6" x14ac:dyDescent="0.25">
      <c r="A25" s="39" t="s">
        <v>28</v>
      </c>
      <c r="B25" s="17"/>
      <c r="C25" s="34">
        <f>C19*0.025/12</f>
        <v>13000</v>
      </c>
      <c r="D25" s="34"/>
    </row>
    <row r="26" spans="1:6" x14ac:dyDescent="0.25">
      <c r="C26" s="34"/>
      <c r="D26" s="34"/>
    </row>
    <row r="27" spans="1:6" x14ac:dyDescent="0.25">
      <c r="C27" s="34"/>
      <c r="D27" s="34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Q25" sqref="Q2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353</v>
      </c>
      <c r="C2" s="4">
        <f t="shared" ref="C2:C16" si="1">B2*1.2</f>
        <v>423.59999999999997</v>
      </c>
      <c r="D2" s="4">
        <f t="shared" ref="D2:D16" si="2">C2*1.2</f>
        <v>508.31999999999994</v>
      </c>
      <c r="E2" s="5">
        <f t="shared" ref="E2:E16" si="3">R2</f>
        <v>5800000</v>
      </c>
      <c r="F2" s="4">
        <f t="shared" ref="F2:F15" si="4">ROUND((E2/B2),0)</f>
        <v>16431</v>
      </c>
      <c r="G2" s="4">
        <f t="shared" ref="G2:G15" si="5">ROUND((E2/C2),0)</f>
        <v>13692</v>
      </c>
      <c r="H2" s="4">
        <f t="shared" ref="H2:H15" si="6">ROUND((E2/D2),0)</f>
        <v>11410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353</v>
      </c>
      <c r="R2" s="2">
        <v>5800000</v>
      </c>
      <c r="S2" s="2"/>
    </row>
    <row r="3" spans="1:19" x14ac:dyDescent="0.25">
      <c r="A3" s="4">
        <v>2</v>
      </c>
      <c r="B3" s="4">
        <f t="shared" si="0"/>
        <v>366.36363636363632</v>
      </c>
      <c r="C3" s="4">
        <f t="shared" si="1"/>
        <v>439.63636363636357</v>
      </c>
      <c r="D3" s="4">
        <f t="shared" si="2"/>
        <v>527.56363636363631</v>
      </c>
      <c r="E3" s="5">
        <f t="shared" si="3"/>
        <v>6700000</v>
      </c>
      <c r="F3" s="4">
        <f t="shared" si="4"/>
        <v>18288</v>
      </c>
      <c r="G3" s="4">
        <f t="shared" si="5"/>
        <v>15240</v>
      </c>
      <c r="H3" s="4">
        <f t="shared" si="6"/>
        <v>12700</v>
      </c>
      <c r="I3" s="4">
        <f t="shared" si="7"/>
        <v>0</v>
      </c>
      <c r="J3" s="4">
        <f t="shared" si="8"/>
        <v>0</v>
      </c>
      <c r="O3">
        <v>0</v>
      </c>
      <c r="P3">
        <v>403</v>
      </c>
      <c r="Q3">
        <f>P3/1.1</f>
        <v>366.36363636363632</v>
      </c>
      <c r="R3" s="2">
        <v>6700000</v>
      </c>
      <c r="S3" s="2"/>
    </row>
    <row r="4" spans="1:19" x14ac:dyDescent="0.25">
      <c r="A4" s="4">
        <v>3</v>
      </c>
      <c r="B4" s="4">
        <f t="shared" si="0"/>
        <v>413</v>
      </c>
      <c r="C4" s="4">
        <f t="shared" si="1"/>
        <v>495.59999999999997</v>
      </c>
      <c r="D4" s="4">
        <f t="shared" si="2"/>
        <v>594.71999999999991</v>
      </c>
      <c r="E4" s="5">
        <f t="shared" si="3"/>
        <v>6500000</v>
      </c>
      <c r="F4" s="78">
        <f t="shared" si="4"/>
        <v>15738</v>
      </c>
      <c r="G4" s="78">
        <f t="shared" si="5"/>
        <v>13115</v>
      </c>
      <c r="H4" s="78">
        <f t="shared" si="6"/>
        <v>10930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413</v>
      </c>
      <c r="R4" s="79">
        <v>6500000</v>
      </c>
      <c r="S4" s="2"/>
    </row>
    <row r="5" spans="1:19" x14ac:dyDescent="0.25">
      <c r="A5" s="4">
        <v>4</v>
      </c>
      <c r="B5" s="4">
        <f t="shared" si="0"/>
        <v>400</v>
      </c>
      <c r="C5" s="4">
        <f t="shared" si="1"/>
        <v>480</v>
      </c>
      <c r="D5" s="4">
        <f t="shared" si="2"/>
        <v>576</v>
      </c>
      <c r="E5" s="5">
        <f t="shared" si="3"/>
        <v>6200000</v>
      </c>
      <c r="F5" s="4">
        <f t="shared" si="4"/>
        <v>15500</v>
      </c>
      <c r="G5" s="4">
        <f t="shared" si="5"/>
        <v>12917</v>
      </c>
      <c r="H5" s="4">
        <f t="shared" si="6"/>
        <v>10764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400</v>
      </c>
      <c r="R5" s="2">
        <v>6200000</v>
      </c>
      <c r="S5" s="2"/>
    </row>
    <row r="6" spans="1:19" x14ac:dyDescent="0.25">
      <c r="A6" s="4">
        <v>5</v>
      </c>
      <c r="B6" s="4">
        <f t="shared" si="0"/>
        <v>415</v>
      </c>
      <c r="C6" s="4">
        <f t="shared" si="1"/>
        <v>498</v>
      </c>
      <c r="D6" s="4">
        <f t="shared" si="2"/>
        <v>597.6</v>
      </c>
      <c r="E6" s="5">
        <f t="shared" si="3"/>
        <v>6000000</v>
      </c>
      <c r="F6" s="78">
        <f t="shared" si="4"/>
        <v>14458</v>
      </c>
      <c r="G6" s="78">
        <f t="shared" si="5"/>
        <v>12048</v>
      </c>
      <c r="H6" s="78">
        <f t="shared" si="6"/>
        <v>10040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415</v>
      </c>
      <c r="R6" s="79">
        <v>6000000</v>
      </c>
      <c r="S6" s="2"/>
    </row>
    <row r="7" spans="1:19" x14ac:dyDescent="0.25">
      <c r="A7" s="4">
        <v>6</v>
      </c>
      <c r="B7" s="4">
        <f t="shared" si="0"/>
        <v>413</v>
      </c>
      <c r="C7" s="4">
        <f t="shared" si="1"/>
        <v>495.59999999999997</v>
      </c>
      <c r="D7" s="4">
        <f t="shared" si="2"/>
        <v>594.71999999999991</v>
      </c>
      <c r="E7" s="5">
        <f t="shared" si="3"/>
        <v>6500000</v>
      </c>
      <c r="F7" s="78">
        <f t="shared" si="4"/>
        <v>15738</v>
      </c>
      <c r="G7" s="78">
        <f t="shared" si="5"/>
        <v>13115</v>
      </c>
      <c r="H7" s="78">
        <f t="shared" si="6"/>
        <v>10930</v>
      </c>
      <c r="I7" s="78">
        <f t="shared" si="7"/>
        <v>0</v>
      </c>
      <c r="J7" s="78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413</v>
      </c>
      <c r="R7" s="79">
        <v>6500000</v>
      </c>
      <c r="S7" s="2"/>
    </row>
    <row r="8" spans="1:19" x14ac:dyDescent="0.25">
      <c r="A8" s="4">
        <v>7</v>
      </c>
      <c r="B8" s="4">
        <f t="shared" si="0"/>
        <v>360</v>
      </c>
      <c r="C8" s="4">
        <f t="shared" si="1"/>
        <v>432</v>
      </c>
      <c r="D8" s="4">
        <f t="shared" si="2"/>
        <v>518.4</v>
      </c>
      <c r="E8" s="5">
        <f t="shared" si="3"/>
        <v>5600000</v>
      </c>
      <c r="F8" s="78">
        <f t="shared" si="4"/>
        <v>15556</v>
      </c>
      <c r="G8" s="78">
        <f t="shared" si="5"/>
        <v>12963</v>
      </c>
      <c r="H8" s="78">
        <f t="shared" si="6"/>
        <v>10802</v>
      </c>
      <c r="I8" s="78">
        <f t="shared" si="7"/>
        <v>0</v>
      </c>
      <c r="J8" s="78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360</v>
      </c>
      <c r="R8" s="79">
        <v>5600000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ref="Q2:Q10" si="10">P9/1.2</f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76" t="s">
        <v>71</v>
      </c>
      <c r="G25" s="76">
        <f>385+56</f>
        <v>441</v>
      </c>
    </row>
    <row r="26" spans="1:19" s="10" customFormat="1" x14ac:dyDescent="0.25">
      <c r="F26" s="56" t="s">
        <v>88</v>
      </c>
      <c r="G26" s="56">
        <v>380</v>
      </c>
    </row>
    <row r="27" spans="1:19" s="10" customFormat="1" x14ac:dyDescent="0.25">
      <c r="F27" s="56" t="s">
        <v>86</v>
      </c>
      <c r="G27" s="56">
        <v>36</v>
      </c>
    </row>
    <row r="28" spans="1:19" s="10" customFormat="1" x14ac:dyDescent="0.25">
      <c r="C28" s="71" t="s">
        <v>75</v>
      </c>
      <c r="D28" s="71" t="s">
        <v>84</v>
      </c>
      <c r="F28" s="56" t="s">
        <v>87</v>
      </c>
      <c r="G28" s="56">
        <f>SUM(G26:G27)</f>
        <v>416</v>
      </c>
    </row>
    <row r="29" spans="1:19" s="10" customFormat="1" x14ac:dyDescent="0.25">
      <c r="C29" s="71" t="s">
        <v>1</v>
      </c>
      <c r="D29" s="71">
        <v>5665437</v>
      </c>
      <c r="F29" s="56" t="s">
        <v>72</v>
      </c>
      <c r="G29" s="56">
        <f>G28+42</f>
        <v>458</v>
      </c>
      <c r="H29" s="10">
        <f>G29/G28</f>
        <v>1.1009615384615385</v>
      </c>
    </row>
    <row r="30" spans="1:19" s="10" customFormat="1" x14ac:dyDescent="0.25">
      <c r="F30" s="56" t="s">
        <v>73</v>
      </c>
      <c r="G30" s="56">
        <v>15000</v>
      </c>
    </row>
    <row r="31" spans="1:19" s="10" customFormat="1" x14ac:dyDescent="0.25">
      <c r="C31" s="73"/>
      <c r="D31" s="73"/>
      <c r="F31" s="73" t="s">
        <v>74</v>
      </c>
      <c r="G31" s="73">
        <f>G28*G30</f>
        <v>6240000</v>
      </c>
      <c r="H31" s="10">
        <f>G31/D29</f>
        <v>1.1014154777469063</v>
      </c>
    </row>
    <row r="32" spans="1:19" s="10" customFormat="1" x14ac:dyDescent="0.25">
      <c r="C32" s="73"/>
      <c r="D32" s="73"/>
      <c r="F32" s="73" t="s">
        <v>24</v>
      </c>
      <c r="G32" s="73">
        <f>G31*90%</f>
        <v>5616000</v>
      </c>
    </row>
    <row r="33" spans="3:7" s="10" customFormat="1" x14ac:dyDescent="0.25">
      <c r="C33" s="73"/>
      <c r="D33" s="73"/>
      <c r="F33" s="73" t="s">
        <v>25</v>
      </c>
      <c r="G33" s="73">
        <f>G31*80%</f>
        <v>4992000</v>
      </c>
    </row>
    <row r="34" spans="3:7" s="10" customFormat="1" x14ac:dyDescent="0.25">
      <c r="C34" s="73"/>
      <c r="D34" s="73"/>
    </row>
    <row r="35" spans="3:7" s="10" customFormat="1" x14ac:dyDescent="0.25">
      <c r="C35" s="73"/>
      <c r="D35" s="73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2024-01-24T07:29:29Z</dcterms:modified>
</cp:coreProperties>
</file>