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ulund (East)\Mehbub Chand Shaikh\"/>
    </mc:Choice>
  </mc:AlternateContent>
  <xr:revisionPtr revIDLastSave="0" documentId="13_ncr:1_{32A6DC92-D4FC-42B8-B538-6B7135879BF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4" l="1"/>
  <c r="H24" i="4" l="1"/>
  <c r="G24" i="4"/>
  <c r="H29" i="4"/>
  <c r="G28" i="4" l="1"/>
  <c r="P2" i="4"/>
  <c r="C5" i="25" l="1"/>
  <c r="C4" i="25"/>
  <c r="C3" i="25"/>
  <c r="Q2" i="4"/>
  <c r="B2" i="4" s="1"/>
  <c r="C2" i="4" s="1"/>
  <c r="Q3" i="4"/>
  <c r="B3" i="4" s="1"/>
  <c r="C3" i="4" s="1"/>
  <c r="D3" i="4" s="1"/>
  <c r="P4" i="4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<sst xmlns="http://schemas.openxmlformats.org/spreadsheetml/2006/main" count="133" uniqueCount="91">
  <si>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</si>
  <si>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</si>
  <si>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</si>
  <si>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</si>
  <si>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</si>
  <si>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</si>
  <si>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</si>
  <si>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</si>
  <si>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</si>
  <si>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</si>
  <si>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</si>
  <si>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</si>
  <si>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</si>
  <si>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</si>
  <si>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</si>
  <si>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</si>
  <si>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</si>
  <si>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</si>
  <si>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</si>
  <si>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</si>
  <si>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</si>
  <si>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</si>
  <si>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</si>
  <si>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</si>
  <si>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</si>
  <si>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</si>
  <si>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</si>
  <si>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</si>
  <si>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</si>
  <si>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</si>
  <si>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</si>
  <si>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</si>
  <si>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</si>
  <si>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</si>
  <si>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</si>
  <si>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</si>
  <si>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</si>
  <si>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</si>
  <si>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</si>
  <si>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</si>
  <si>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</si>
  <si>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</si>
  <si>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</si>
  <si>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</si>
  <si>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</si>
  <si>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</si>
  <si>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</si>
  <si>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</si>
  <si>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</si>
  <si>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</si>
  <si>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</si>
  <si>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</si>
  <si>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</si>
  <si>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</si>
  <si>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</si>
  <si>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</si>
  <si>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</si>
  <si>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</si>
  <si>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</si>
  <si>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</si>
  <si>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</si>
  <si>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</si>
  <si>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</si>
  <si>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</si>
  <si>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</si>
  <si>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</si>
  <si>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</si>
  <si>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</si>
  <si>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</si>
  <si>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</si>
  <si>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</si>
  <si>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</si>
  <si>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</si>
  <si>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</si>
  <si>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</si>
  <si>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</si>
  <si>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</si>
  <si>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</si>
  <si>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</si>
  <si>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</si>
  <si>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</si>
  <si>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</si>
  <si>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</si>
  <si>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</si>
  <si>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</si>
  <si>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29.12.2023</t>
  </si>
  <si>
    <t>IGR-03.01.24</t>
  </si>
  <si>
    <t>OPEN SAPCE</t>
  </si>
  <si>
    <t>TMCA</t>
  </si>
  <si>
    <t>PLAN CA</t>
  </si>
  <si>
    <t>PLAN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</si>
</sst>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9F4260-92C5-42AC-A73E-EADA798B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BE824-A1D9-45E0-ABB9-10242EBF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C15549-8721-4CFC-A401-5D04A0C8C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421371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788454-DBF5-4C42-9C55-D779C559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70971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68982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9F28E0-A0ED-43DA-AD29-9ED1B64B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28182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195867.40099999998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225267.40099999998</v>
      </c>
      <c r="D9" s="63" t="s">
        <v>62</v>
      </c>
      <c r="E9" s="64">
        <f>C9/10.764</f>
        <v>20927.852192493498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1985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39</v>
      </c>
      <c r="D13" s="70">
        <f>D12-C13</f>
        <v>61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H19" sqref="H19:L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  <col min="8" max="8" width="12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11000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39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21</v>
      </c>
      <c r="D8" s="26">
        <v>1985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58.5</v>
      </c>
      <c r="D10" s="26"/>
      <c r="F10" s="19"/>
    </row>
    <row r="11" spans="1:6" x14ac:dyDescent="0.25">
      <c r="A11" s="16"/>
      <c r="B11" s="27"/>
      <c r="C11" s="28">
        <f>C10%</f>
        <v>0.58499999999999996</v>
      </c>
      <c r="D11" s="28"/>
      <c r="F11" s="19"/>
    </row>
    <row r="12" spans="1:6" x14ac:dyDescent="0.25">
      <c r="A12" s="16" t="s">
        <v>21</v>
      </c>
      <c r="B12" s="20"/>
      <c r="C12" s="21">
        <f>C6*C11</f>
        <v>1462.5</v>
      </c>
      <c r="D12" s="24"/>
      <c r="F12" s="19"/>
    </row>
    <row r="13" spans="1:6" x14ac:dyDescent="0.25">
      <c r="A13" s="16" t="s">
        <v>22</v>
      </c>
      <c r="B13" s="20"/>
      <c r="C13" s="21">
        <f>C6-C12</f>
        <v>1037.5</v>
      </c>
      <c r="D13" s="24"/>
      <c r="F13" s="19"/>
    </row>
    <row r="14" spans="1:6" x14ac:dyDescent="0.25">
      <c r="A14" s="16" t="s">
        <v>15</v>
      </c>
      <c r="B14" s="20"/>
      <c r="C14" s="21">
        <f>C5</f>
        <v>11000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12037.5</v>
      </c>
      <c r="D16" s="24"/>
      <c r="F16" s="19"/>
    </row>
    <row r="17" spans="1:8" x14ac:dyDescent="0.25">
      <c r="B17" s="25"/>
      <c r="C17" s="26"/>
      <c r="D17" s="26"/>
      <c r="F17" s="19"/>
    </row>
    <row r="18" spans="1:8" x14ac:dyDescent="0.25">
      <c r="A18" s="76" t="str">
        <f>E3</f>
        <v>BUA</v>
      </c>
      <c r="B18" s="7"/>
      <c r="C18" s="31">
        <v>357</v>
      </c>
      <c r="D18" s="26"/>
      <c r="F18" s="19"/>
    </row>
    <row r="19" spans="1:8" x14ac:dyDescent="0.25">
      <c r="A19" s="16" t="s">
        <v>74</v>
      </c>
      <c r="B19" s="6"/>
      <c r="C19" s="32">
        <f>C18*C16</f>
        <v>4297387.5</v>
      </c>
      <c r="D19" s="33"/>
      <c r="E19" s="70"/>
      <c r="F19" s="34"/>
    </row>
    <row r="20" spans="1:8" x14ac:dyDescent="0.25">
      <c r="A20" s="16" t="s">
        <v>24</v>
      </c>
      <c r="C20" s="35">
        <f>C19*90%</f>
        <v>3867648.75</v>
      </c>
      <c r="D20" s="32"/>
      <c r="F20" s="19"/>
    </row>
    <row r="21" spans="1:8" x14ac:dyDescent="0.25">
      <c r="A21" s="16" t="s">
        <v>25</v>
      </c>
      <c r="C21" s="35">
        <f>C19*80%</f>
        <v>3437910</v>
      </c>
      <c r="D21" s="35"/>
      <c r="F21" s="19"/>
    </row>
    <row r="22" spans="1:8" x14ac:dyDescent="0.25">
      <c r="A22" s="16"/>
      <c r="D22" s="26"/>
      <c r="F22" s="36"/>
      <c r="H22" s="10"/>
    </row>
    <row r="23" spans="1:8" x14ac:dyDescent="0.25">
      <c r="A23" s="37" t="s">
        <v>26</v>
      </c>
      <c r="B23" s="38"/>
      <c r="C23" s="39">
        <f>C4*C18</f>
        <v>892500</v>
      </c>
      <c r="D23" s="39"/>
      <c r="H23" s="70"/>
    </row>
    <row r="24" spans="1:8" x14ac:dyDescent="0.25">
      <c r="A24" s="16" t="s">
        <v>27</v>
      </c>
      <c r="H24" s="70"/>
    </row>
    <row r="25" spans="1:8" x14ac:dyDescent="0.25">
      <c r="A25" s="40" t="s">
        <v>28</v>
      </c>
      <c r="B25" s="17"/>
      <c r="C25" s="35">
        <f>C19*0.025/12</f>
        <v>8952.890625</v>
      </c>
      <c r="D25" s="35"/>
    </row>
    <row r="26" spans="1:8" x14ac:dyDescent="0.25">
      <c r="C26" s="35"/>
      <c r="D26" s="35"/>
    </row>
    <row r="27" spans="1:8" x14ac:dyDescent="0.25">
      <c r="C27" s="35"/>
      <c r="D27" s="35"/>
    </row>
    <row r="28" spans="1:8" x14ac:dyDescent="0.25">
      <c r="C28"/>
      <c r="D28"/>
    </row>
    <row r="29" spans="1:8" x14ac:dyDescent="0.25">
      <c r="C29"/>
      <c r="D29"/>
    </row>
    <row r="30" spans="1:8" x14ac:dyDescent="0.25">
      <c r="C30"/>
      <c r="D30"/>
    </row>
    <row r="31" spans="1:8" x14ac:dyDescent="0.25">
      <c r="C31"/>
      <c r="D31"/>
    </row>
    <row r="32" spans="1:8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O14" activeCellId="2" sqref="G4:R5 G2:S2 O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297.89370000000002</v>
      </c>
      <c r="C2" s="4">
        <f t="shared" ref="C2:C16" si="1">B2*1.2</f>
        <v>357.47244000000001</v>
      </c>
      <c r="D2" s="4">
        <f t="shared" ref="D2:D16" si="2">C2*1.2</f>
        <v>428.966928</v>
      </c>
      <c r="E2" s="5">
        <f t="shared" ref="E2:E16" si="3">R2</f>
        <v>4450000</v>
      </c>
      <c r="F2" s="4">
        <f t="shared" ref="F2:F15" si="4">ROUND((E2/B2),0)</f>
        <v>14938</v>
      </c>
      <c r="G2" s="78">
        <f t="shared" ref="G2:G15" si="5">ROUND((E2/C2),0)</f>
        <v>12449</v>
      </c>
      <c r="H2" s="78">
        <f t="shared" ref="H2:H15" si="6">ROUND((E2/D2),0)</f>
        <v>10374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>33.21*10.764</f>
        <v>357.47244000000001</v>
      </c>
      <c r="Q2" s="7">
        <f t="shared" ref="Q2:Q10" si="9">P2/1.2</f>
        <v>297.89370000000002</v>
      </c>
      <c r="R2" s="79">
        <v>4450000</v>
      </c>
      <c r="S2" s="79" t="s">
        <v>86</v>
      </c>
    </row>
    <row r="3" spans="1:19" x14ac:dyDescent="0.25">
      <c r="A3" s="4">
        <v>2</v>
      </c>
      <c r="B3" s="4">
        <f t="shared" si="0"/>
        <v>458.33333333333337</v>
      </c>
      <c r="C3" s="4">
        <f t="shared" si="1"/>
        <v>550</v>
      </c>
      <c r="D3" s="4">
        <f t="shared" si="2"/>
        <v>660</v>
      </c>
      <c r="E3" s="5">
        <f t="shared" si="3"/>
        <v>5700000</v>
      </c>
      <c r="F3" s="4">
        <f t="shared" si="4"/>
        <v>12436</v>
      </c>
      <c r="G3" s="4">
        <f t="shared" si="5"/>
        <v>10364</v>
      </c>
      <c r="H3" s="4">
        <f t="shared" si="6"/>
        <v>8636</v>
      </c>
      <c r="I3" s="4">
        <f t="shared" si="7"/>
        <v>0</v>
      </c>
      <c r="J3" s="4">
        <f t="shared" si="8"/>
        <v>0</v>
      </c>
      <c r="O3">
        <v>0</v>
      </c>
      <c r="P3">
        <v>550</v>
      </c>
      <c r="Q3">
        <f t="shared" si="9"/>
        <v>458.33333333333337</v>
      </c>
      <c r="R3" s="2">
        <v>5700000</v>
      </c>
      <c r="S3" s="2"/>
    </row>
    <row r="4" spans="1:19" x14ac:dyDescent="0.25">
      <c r="A4" s="4">
        <v>3</v>
      </c>
      <c r="B4" s="4">
        <f t="shared" si="0"/>
        <v>525</v>
      </c>
      <c r="C4" s="4">
        <f t="shared" si="1"/>
        <v>630</v>
      </c>
      <c r="D4" s="4">
        <f t="shared" si="2"/>
        <v>756</v>
      </c>
      <c r="E4" s="5">
        <f t="shared" si="3"/>
        <v>6500000</v>
      </c>
      <c r="F4" s="4">
        <f t="shared" si="4"/>
        <v>12381</v>
      </c>
      <c r="G4" s="78">
        <f t="shared" si="5"/>
        <v>10317</v>
      </c>
      <c r="H4" s="78">
        <f t="shared" si="6"/>
        <v>8598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525</v>
      </c>
      <c r="R4" s="79">
        <v>6500000</v>
      </c>
      <c r="S4" s="2"/>
    </row>
    <row r="5" spans="1:19" x14ac:dyDescent="0.25">
      <c r="A5" s="4">
        <v>4</v>
      </c>
      <c r="B5" s="4">
        <f t="shared" si="0"/>
        <v>440</v>
      </c>
      <c r="C5" s="4">
        <f t="shared" si="1"/>
        <v>528</v>
      </c>
      <c r="D5" s="4">
        <f t="shared" si="2"/>
        <v>633.6</v>
      </c>
      <c r="E5" s="5">
        <f t="shared" si="3"/>
        <v>7400000</v>
      </c>
      <c r="F5" s="4">
        <f t="shared" si="4"/>
        <v>16818</v>
      </c>
      <c r="G5" s="78">
        <f t="shared" si="5"/>
        <v>14015</v>
      </c>
      <c r="H5" s="78">
        <f t="shared" si="6"/>
        <v>11679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440</v>
      </c>
      <c r="R5" s="79">
        <v>7400000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89</v>
      </c>
      <c r="G23" s="74">
        <v>263</v>
      </c>
    </row>
    <row r="24" spans="1:19" s="10" customFormat="1" x14ac:dyDescent="0.25">
      <c r="F24" s="73" t="s">
        <v>90</v>
      </c>
      <c r="G24" s="74">
        <f>33.21*10.764</f>
        <v>357.47244000000001</v>
      </c>
      <c r="H24" s="10">
        <f>G24/G23</f>
        <v>1.3592107984790875</v>
      </c>
    </row>
    <row r="25" spans="1:19" s="10" customFormat="1" x14ac:dyDescent="0.25">
      <c r="F25" s="74" t="s">
        <v>71</v>
      </c>
      <c r="G25" s="10">
        <v>260</v>
      </c>
    </row>
    <row r="26" spans="1:19" s="10" customFormat="1" x14ac:dyDescent="0.25">
      <c r="F26" s="57" t="s">
        <v>71</v>
      </c>
      <c r="G26" s="57">
        <v>505</v>
      </c>
    </row>
    <row r="27" spans="1:19" s="10" customFormat="1" x14ac:dyDescent="0.25">
      <c r="F27" s="57" t="s">
        <v>87</v>
      </c>
      <c r="G27" s="57">
        <v>204</v>
      </c>
    </row>
    <row r="28" spans="1:19" s="10" customFormat="1" x14ac:dyDescent="0.25">
      <c r="C28" s="72" t="s">
        <v>75</v>
      </c>
      <c r="D28" s="72" t="s">
        <v>85</v>
      </c>
      <c r="F28" s="57" t="s">
        <v>88</v>
      </c>
      <c r="G28" s="57">
        <f>SUM(G26:G27)</f>
        <v>709</v>
      </c>
    </row>
    <row r="29" spans="1:19" s="10" customFormat="1" x14ac:dyDescent="0.25">
      <c r="C29" s="72" t="s">
        <v>1</v>
      </c>
      <c r="D29" s="72">
        <v>3770000</v>
      </c>
      <c r="F29" s="57" t="s">
        <v>72</v>
      </c>
      <c r="G29" s="57">
        <v>357</v>
      </c>
      <c r="H29" s="10">
        <f>G29/G25</f>
        <v>1.3730769230769231</v>
      </c>
    </row>
    <row r="30" spans="1:19" s="10" customFormat="1" x14ac:dyDescent="0.25">
      <c r="F30" s="57" t="s">
        <v>73</v>
      </c>
      <c r="G30" s="57">
        <v>12500</v>
      </c>
    </row>
    <row r="31" spans="1:19" s="10" customFormat="1" x14ac:dyDescent="0.25">
      <c r="C31" s="75"/>
      <c r="D31" s="75"/>
      <c r="F31" s="75" t="s">
        <v>74</v>
      </c>
      <c r="G31" s="75">
        <f>G29*G30</f>
        <v>4462500</v>
      </c>
      <c r="H31" s="10">
        <f>G31/D29</f>
        <v>1.1836870026525199</v>
      </c>
    </row>
    <row r="32" spans="1:19" s="10" customFormat="1" x14ac:dyDescent="0.25">
      <c r="C32" s="75"/>
      <c r="D32" s="75"/>
      <c r="F32" s="75" t="s">
        <v>24</v>
      </c>
      <c r="G32" s="75">
        <f>G31*90%</f>
        <v>4016250</v>
      </c>
    </row>
    <row r="33" spans="3:7" s="10" customFormat="1" x14ac:dyDescent="0.25">
      <c r="C33" s="75"/>
      <c r="D33" s="75"/>
      <c r="F33" s="75" t="s">
        <v>25</v>
      </c>
      <c r="G33" s="75">
        <f>G31*80%</f>
        <v>3570000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2024-01-23T09:17:40Z</dcterms:modified>
</cp:coreProperties>
</file>