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 activeTab="1"/>
  </bookViews>
  <sheets>
    <sheet name="Raheja" sheetId="1" r:id="rId1"/>
    <sheet name="Khar West" sheetId="5" r:id="rId2"/>
  </sheets>
  <calcPr calcId="162913"/>
</workbook>
</file>

<file path=xl/calcChain.xml><?xml version="1.0" encoding="utf-8"?>
<calcChain xmlns="http://schemas.openxmlformats.org/spreadsheetml/2006/main">
  <c r="Q29" i="5" l="1"/>
  <c r="O33" i="5"/>
  <c r="O27" i="5"/>
  <c r="N33" i="5"/>
  <c r="N31" i="5"/>
  <c r="N30" i="5"/>
  <c r="P5" i="5"/>
  <c r="J23" i="5"/>
  <c r="O19" i="5"/>
  <c r="B8" i="5"/>
  <c r="O20" i="5"/>
  <c r="B7" i="5"/>
  <c r="B11" i="5"/>
  <c r="B12" i="5"/>
  <c r="B13" i="5" s="1"/>
  <c r="B15" i="5" s="1"/>
  <c r="B20" i="5" s="1"/>
  <c r="B18" i="5"/>
  <c r="O21" i="5"/>
  <c r="O8" i="5"/>
  <c r="O9" i="5" s="1"/>
  <c r="O6" i="5"/>
  <c r="O4" i="5"/>
  <c r="O3" i="5"/>
  <c r="O12" i="5" s="1"/>
  <c r="B21" i="5" l="1"/>
  <c r="B23" i="5"/>
  <c r="B22" i="5"/>
  <c r="B25" i="5"/>
  <c r="O10" i="5"/>
  <c r="O11" i="5" s="1"/>
  <c r="O13" i="5" s="1"/>
  <c r="O16" i="5" s="1"/>
  <c r="O18" i="5" l="1"/>
  <c r="O17" i="5"/>
  <c r="P17" i="5" l="1"/>
  <c r="E20" i="5" l="1"/>
  <c r="E21" i="5"/>
  <c r="J18" i="5"/>
  <c r="K18" i="5"/>
  <c r="G2" i="5" l="1"/>
  <c r="Q8" i="5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H6" i="1" l="1"/>
  <c r="H7" i="1" s="1"/>
  <c r="J41" i="1" l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<sst xmlns="http://schemas.openxmlformats.org/spreadsheetml/2006/main" count="90" uniqueCount="53">
  <si>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</si>
  <si>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</si>
  <si>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</si>
  <si>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</si>
  <si>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</si>
  <si>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</si>
  <si>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</si>
  <si>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</si>
  <si>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</si>
  <si>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</si>
  <si>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</si>
  <si>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</si>
  <si>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</si>
  <si>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</si>
  <si>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</si>
  <si>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</si>
  <si>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</si>
  <si>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</si>
  <si>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</si>
  <si>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</si>
  <si>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</si>
  <si>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</si>
  <si>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</si>
  <si>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</si>
  <si>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</si>
  <si>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</si>
  <si>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</si>
  <si>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</si>
  <si>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</si>
  <si>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</si>
  <si>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</si>
  <si>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</si>
  <si>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</si>
  <si>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</si>
  <si>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</si>
  <si>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</si>
  <si>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</si>
  <si>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</si>
  <si>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</si>
  <si>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</si>
  <si>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</si>
  <si>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</si>
  <si>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</si>
  <si>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</si>
  <si>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</si>
  <si>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</si>
  <si>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</si>
  <si>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TCA</t>
  </si>
  <si>
    <t>Carpet</t>
  </si>
  <si>
    <t>BU</t>
  </si>
  <si>
    <t>Value / RV</t>
  </si>
  <si>
    <t>DV</t>
  </si>
  <si>
    <t>Guideline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</si>
</sst>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8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  <xf numFmtId="2" fontId="0" fillId="0" borderId="1" xfId="0" applyNumberFormat="1" applyBorder="1"/>
    <xf numFmtId="43" fontId="7" fillId="0" borderId="1" xfId="1" applyFont="1" applyFill="1" applyBorder="1"/>
    <xf numFmtId="0" fontId="5" fillId="0" borderId="1" xfId="0" applyFont="1" applyBorder="1" applyAlignment="1">
      <alignment wrapText="1"/>
    </xf>
    <xf numFmtId="0" fontId="7" fillId="0" borderId="1" xfId="0" applyFont="1" applyBorder="1"/>
    <xf numFmtId="10" fontId="7" fillId="0" borderId="1" xfId="0" applyNumberFormat="1" applyFont="1" applyBorder="1"/>
    <xf numFmtId="0" fontId="5" fillId="3" borderId="1" xfId="0" applyFont="1" applyFill="1" applyBorder="1"/>
    <xf numFmtId="0" fontId="7" fillId="3" borderId="1" xfId="0" applyFont="1" applyFill="1" applyBorder="1"/>
    <xf numFmtId="43" fontId="7" fillId="3" borderId="1" xfId="0" applyNumberFormat="1" applyFont="1" applyFill="1" applyBorder="1"/>
    <xf numFmtId="0" fontId="5" fillId="0" borderId="1" xfId="0" applyFont="1" applyFill="1" applyBorder="1"/>
    <xf numFmtId="43" fontId="7" fillId="0" borderId="1" xfId="0" applyNumberFormat="1" applyFont="1" applyFill="1" applyBorder="1"/>
    <xf numFmtId="0" fontId="7" fillId="0" borderId="1" xfId="0" applyFont="1" applyFill="1" applyBorder="1"/>
    <xf numFmtId="0" fontId="5" fillId="0" borderId="8" xfId="0" applyFont="1" applyFill="1" applyBorder="1"/>
    <xf numFmtId="43" fontId="5" fillId="0" borderId="0" xfId="1" applyFont="1" applyFill="1"/>
    <xf numFmtId="168" fontId="7" fillId="0" borderId="1" xfId="0" applyNumberFormat="1" applyFont="1" applyFill="1" applyBorder="1"/>
    <xf numFmtId="168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abSelected="1" topLeftCell="A13" workbookViewId="0">
      <selection activeCell="Q27" sqref="Q27:Q29"/>
    </sheetView>
  </sheetViews>
  <sheetFormatPr defaultRowHeight="15" x14ac:dyDescent="0.25"/>
  <cols>
    <col min="1" max="1" width="28.42578125" bestFit="1" customWidth="1"/>
    <col min="2" max="2" width="14.28515625" bestFit="1" customWidth="1"/>
    <col min="5" max="5" width="10" bestFit="1" customWidth="1"/>
    <col min="14" max="14" width="19.5703125" bestFit="1" customWidth="1"/>
    <col min="15" max="15" width="13.7109375" bestFit="1" customWidth="1"/>
    <col min="17" max="17" width="14.28515625" bestFit="1" customWidth="1"/>
  </cols>
  <sheetData>
    <row r="1" spans="1:17" ht="16.5" x14ac:dyDescent="0.3">
      <c r="N1" s="29" t="s">
        <v>0</v>
      </c>
      <c r="O1" s="50">
        <v>41000</v>
      </c>
      <c r="Q1" t="s">
        <v>43</v>
      </c>
    </row>
    <row r="2" spans="1:17" ht="82.5" x14ac:dyDescent="0.3">
      <c r="A2" s="17"/>
      <c r="B2" s="17"/>
      <c r="E2">
        <v>2024</v>
      </c>
      <c r="F2">
        <v>2010</v>
      </c>
      <c r="G2">
        <f>E2-F2</f>
        <v>14</v>
      </c>
      <c r="J2">
        <v>401</v>
      </c>
      <c r="K2">
        <v>402</v>
      </c>
      <c r="N2" s="51" t="s">
        <v>1</v>
      </c>
      <c r="O2" s="50">
        <v>2800</v>
      </c>
    </row>
    <row r="3" spans="1:17" ht="16.5" x14ac:dyDescent="0.3">
      <c r="A3" s="17" t="s">
        <v>34</v>
      </c>
      <c r="B3" s="17"/>
      <c r="N3" s="29" t="s">
        <v>2</v>
      </c>
      <c r="O3" s="50">
        <f>O1-O2</f>
        <v>38200</v>
      </c>
    </row>
    <row r="4" spans="1:17" ht="16.5" x14ac:dyDescent="0.3">
      <c r="A4" s="17" t="s">
        <v>20</v>
      </c>
      <c r="B4" s="17">
        <v>2023</v>
      </c>
      <c r="F4">
        <v>676</v>
      </c>
      <c r="J4">
        <v>45.16</v>
      </c>
      <c r="K4">
        <v>37.69</v>
      </c>
      <c r="N4" s="29" t="s">
        <v>3</v>
      </c>
      <c r="O4" s="50">
        <f>O2*1</f>
        <v>2800</v>
      </c>
    </row>
    <row r="5" spans="1:17" ht="16.5" x14ac:dyDescent="0.3">
      <c r="A5" s="17" t="s">
        <v>21</v>
      </c>
      <c r="B5" s="17">
        <v>2010</v>
      </c>
      <c r="F5">
        <v>810</v>
      </c>
      <c r="N5" s="29" t="s">
        <v>4</v>
      </c>
      <c r="O5" s="52">
        <v>14</v>
      </c>
      <c r="P5">
        <f>100-O5</f>
        <v>86</v>
      </c>
    </row>
    <row r="6" spans="1:17" ht="16.5" x14ac:dyDescent="0.3">
      <c r="A6" s="17" t="s">
        <v>22</v>
      </c>
      <c r="B6" s="17">
        <v>14</v>
      </c>
      <c r="E6" t="s">
        <v>47</v>
      </c>
      <c r="F6">
        <v>1486</v>
      </c>
      <c r="N6" s="29" t="s">
        <v>5</v>
      </c>
      <c r="O6" s="52">
        <f>O7-O5</f>
        <v>46</v>
      </c>
    </row>
    <row r="7" spans="1:17" ht="16.5" x14ac:dyDescent="0.3">
      <c r="A7" s="17"/>
      <c r="B7" s="17">
        <f>60-B6</f>
        <v>46</v>
      </c>
      <c r="J7">
        <v>90.33</v>
      </c>
      <c r="K7">
        <v>75.39</v>
      </c>
      <c r="N7" s="29" t="s">
        <v>6</v>
      </c>
      <c r="O7" s="52">
        <v>60</v>
      </c>
    </row>
    <row r="8" spans="1:17" ht="49.5" x14ac:dyDescent="0.3">
      <c r="A8" s="17" t="s">
        <v>23</v>
      </c>
      <c r="B8" s="46">
        <f>1486*2800</f>
        <v>4160800</v>
      </c>
      <c r="N8" s="51" t="s">
        <v>7</v>
      </c>
      <c r="O8" s="52">
        <f>90*O5/O7</f>
        <v>21</v>
      </c>
      <c r="Q8">
        <f>P8*O8</f>
        <v>0</v>
      </c>
    </row>
    <row r="9" spans="1:17" ht="16.5" x14ac:dyDescent="0.3">
      <c r="A9" s="17" t="s">
        <v>24</v>
      </c>
      <c r="B9" s="17"/>
      <c r="N9" s="29"/>
      <c r="O9" s="53">
        <f>O8%</f>
        <v>0.21</v>
      </c>
    </row>
    <row r="10" spans="1:17" ht="16.5" x14ac:dyDescent="0.3">
      <c r="A10" s="17"/>
      <c r="B10" s="17"/>
      <c r="N10" s="29" t="s">
        <v>8</v>
      </c>
      <c r="O10" s="50">
        <f>O4*O9</f>
        <v>588</v>
      </c>
    </row>
    <row r="11" spans="1:17" ht="16.5" x14ac:dyDescent="0.3">
      <c r="A11" s="17" t="s">
        <v>25</v>
      </c>
      <c r="B11" s="17">
        <f>100-10</f>
        <v>90</v>
      </c>
      <c r="N11" s="29" t="s">
        <v>9</v>
      </c>
      <c r="O11" s="50">
        <f>O4-O10</f>
        <v>2212</v>
      </c>
    </row>
    <row r="12" spans="1:17" ht="16.5" x14ac:dyDescent="0.3">
      <c r="A12" s="17" t="s">
        <v>26</v>
      </c>
      <c r="B12" s="17">
        <f>B11*B6/60</f>
        <v>21</v>
      </c>
      <c r="N12" s="29" t="s">
        <v>2</v>
      </c>
      <c r="O12" s="50">
        <f>O3</f>
        <v>38200</v>
      </c>
    </row>
    <row r="13" spans="1:17" ht="16.5" x14ac:dyDescent="0.3">
      <c r="A13" s="17"/>
      <c r="B13" s="47">
        <f>B12%</f>
        <v>0.21</v>
      </c>
      <c r="N13" s="29" t="s">
        <v>10</v>
      </c>
      <c r="O13" s="50">
        <f>O12+O11</f>
        <v>40412</v>
      </c>
    </row>
    <row r="14" spans="1:17" ht="16.5" x14ac:dyDescent="0.3">
      <c r="A14" s="17"/>
      <c r="B14" s="17"/>
      <c r="I14" s="17"/>
      <c r="J14" s="17" t="s">
        <v>48</v>
      </c>
      <c r="K14" s="17" t="s">
        <v>49</v>
      </c>
      <c r="N14" s="29"/>
      <c r="O14" s="52"/>
    </row>
    <row r="15" spans="1:17" ht="16.5" x14ac:dyDescent="0.3">
      <c r="A15" s="17" t="s">
        <v>27</v>
      </c>
      <c r="B15" s="46">
        <f>ROUND((B8*B13),0)</f>
        <v>873768</v>
      </c>
      <c r="I15" s="17"/>
      <c r="J15" s="17"/>
      <c r="K15" s="17"/>
      <c r="N15" s="54" t="s">
        <v>15</v>
      </c>
      <c r="O15" s="55">
        <v>1486</v>
      </c>
    </row>
    <row r="16" spans="1:17" ht="16.5" x14ac:dyDescent="0.3">
      <c r="A16" s="17" t="s">
        <v>15</v>
      </c>
      <c r="B16" s="46">
        <v>1486</v>
      </c>
      <c r="I16" s="17">
        <v>401</v>
      </c>
      <c r="J16" s="49">
        <v>810</v>
      </c>
      <c r="K16" s="49">
        <v>972</v>
      </c>
      <c r="N16" s="54" t="s">
        <v>50</v>
      </c>
      <c r="O16" s="56">
        <f>O13*O15</f>
        <v>60052232</v>
      </c>
      <c r="P16">
        <v>1486</v>
      </c>
    </row>
    <row r="17" spans="1:17" ht="16.5" x14ac:dyDescent="0.3">
      <c r="A17" s="17" t="s">
        <v>42</v>
      </c>
      <c r="B17" s="17">
        <v>41000</v>
      </c>
      <c r="I17" s="17">
        <v>402</v>
      </c>
      <c r="J17" s="49">
        <v>676</v>
      </c>
      <c r="K17" s="49">
        <v>811</v>
      </c>
      <c r="N17" s="57" t="s">
        <v>12</v>
      </c>
      <c r="O17" s="62">
        <f>O16*90%</f>
        <v>54047008.800000004</v>
      </c>
      <c r="P17">
        <f>P16*1.2</f>
        <v>1783.2</v>
      </c>
    </row>
    <row r="18" spans="1:17" ht="16.5" x14ac:dyDescent="0.3">
      <c r="A18" s="17" t="s">
        <v>28</v>
      </c>
      <c r="B18" s="46">
        <f>B17*B16</f>
        <v>60926000</v>
      </c>
      <c r="I18" s="17"/>
      <c r="J18" s="49">
        <f t="shared" ref="J18:K18" si="0">SUM(J16:J17)</f>
        <v>1486</v>
      </c>
      <c r="K18" s="49">
        <f t="shared" si="0"/>
        <v>1783</v>
      </c>
      <c r="N18" s="57" t="s">
        <v>51</v>
      </c>
      <c r="O18" s="62">
        <f>O16*80%</f>
        <v>48041785.600000001</v>
      </c>
    </row>
    <row r="19" spans="1:17" ht="16.5" x14ac:dyDescent="0.3">
      <c r="A19" s="17" t="s">
        <v>29</v>
      </c>
      <c r="B19" s="17"/>
      <c r="N19" s="57" t="s">
        <v>13</v>
      </c>
      <c r="O19" s="58">
        <f>1783*O2</f>
        <v>4992400</v>
      </c>
    </row>
    <row r="20" spans="1:17" ht="16.5" x14ac:dyDescent="0.3">
      <c r="A20" s="43" t="s">
        <v>30</v>
      </c>
      <c r="B20" s="48">
        <f>B18-B15</f>
        <v>60052232</v>
      </c>
      <c r="E20" s="1">
        <f>B20/B16</f>
        <v>40412</v>
      </c>
      <c r="N20" s="59" t="s">
        <v>17</v>
      </c>
      <c r="O20" s="58">
        <f>O16*0.025/12</f>
        <v>125108.81666666667</v>
      </c>
    </row>
    <row r="21" spans="1:17" ht="16.5" x14ac:dyDescent="0.3">
      <c r="A21" s="43" t="s">
        <v>31</v>
      </c>
      <c r="B21" s="48">
        <f>ROUND((B20*90%),0)</f>
        <v>54047009</v>
      </c>
      <c r="E21" s="1" t="e">
        <f>#REF!/#REF!</f>
        <v>#REF!</v>
      </c>
      <c r="J21">
        <v>1799</v>
      </c>
      <c r="N21" s="60" t="s">
        <v>52</v>
      </c>
      <c r="O21" s="61">
        <f>O15*11627</f>
        <v>17277722</v>
      </c>
    </row>
    <row r="22" spans="1:17" x14ac:dyDescent="0.25">
      <c r="A22" s="43" t="s">
        <v>32</v>
      </c>
      <c r="B22" s="48">
        <f>ROUND((B20*80%),0)</f>
        <v>48041786</v>
      </c>
      <c r="E22" s="1"/>
      <c r="J22">
        <v>228</v>
      </c>
    </row>
    <row r="23" spans="1:17" x14ac:dyDescent="0.25">
      <c r="A23" s="43" t="s">
        <v>33</v>
      </c>
      <c r="B23" s="48">
        <f>MROUND((B20*0.025/12),500)</f>
        <v>125000</v>
      </c>
      <c r="J23">
        <f>SUM(J21:J22)</f>
        <v>2027</v>
      </c>
    </row>
    <row r="25" spans="1:17" x14ac:dyDescent="0.25">
      <c r="B25" s="5">
        <f>B20/222</f>
        <v>270505.54954954953</v>
      </c>
    </row>
    <row r="27" spans="1:17" x14ac:dyDescent="0.25">
      <c r="N27" s="1">
        <v>215850</v>
      </c>
      <c r="O27" s="63">
        <f>N27/10.764</f>
        <v>20052.954292084727</v>
      </c>
      <c r="Q27" s="1">
        <v>1783</v>
      </c>
    </row>
    <row r="28" spans="1:17" x14ac:dyDescent="0.25">
      <c r="N28" s="1">
        <v>108770</v>
      </c>
      <c r="O28" s="1"/>
      <c r="Q28" s="1">
        <v>18660</v>
      </c>
    </row>
    <row r="29" spans="1:17" x14ac:dyDescent="0.25">
      <c r="N29" s="1"/>
      <c r="O29" s="1"/>
      <c r="Q29" s="1">
        <f>Q28*Q27</f>
        <v>33270780</v>
      </c>
    </row>
    <row r="30" spans="1:17" x14ac:dyDescent="0.25">
      <c r="N30" s="1">
        <f>N27-N28</f>
        <v>107080</v>
      </c>
      <c r="O30" s="1"/>
    </row>
    <row r="31" spans="1:17" x14ac:dyDescent="0.25">
      <c r="N31" s="1">
        <f>N30*86%</f>
        <v>92088.8</v>
      </c>
      <c r="O31" s="1"/>
    </row>
    <row r="32" spans="1:17" x14ac:dyDescent="0.25">
      <c r="C32" s="17"/>
      <c r="D32" s="17"/>
      <c r="E32" s="17"/>
      <c r="F32" s="17"/>
      <c r="G32" s="17"/>
      <c r="H32" s="17"/>
      <c r="N32" s="1"/>
      <c r="O32" s="1"/>
    </row>
    <row r="33" spans="3:15" x14ac:dyDescent="0.25">
      <c r="C33" s="17"/>
      <c r="D33" s="17"/>
      <c r="E33" s="17"/>
      <c r="F33" s="17"/>
      <c r="G33" s="17"/>
      <c r="H33" s="17"/>
      <c r="N33" s="63">
        <f>N31+N28</f>
        <v>200858.8</v>
      </c>
      <c r="O33" s="63">
        <f>N33/10.764</f>
        <v>18660.237829803049</v>
      </c>
    </row>
    <row r="34" spans="3:15" x14ac:dyDescent="0.25">
      <c r="C34" s="17"/>
      <c r="D34" s="17"/>
      <c r="E34" s="17"/>
      <c r="F34" s="17"/>
      <c r="G34" s="17"/>
      <c r="H34" s="17"/>
    </row>
    <row r="35" spans="3:15" x14ac:dyDescent="0.25">
      <c r="C35" s="17"/>
      <c r="D35" s="17"/>
      <c r="E35" s="17"/>
      <c r="F35" s="17"/>
      <c r="G35" s="17"/>
      <c r="H35" s="17"/>
    </row>
    <row r="36" spans="3:15" x14ac:dyDescent="0.25">
      <c r="C36" s="43"/>
      <c r="D36" s="43"/>
      <c r="E36" s="43"/>
      <c r="F36" s="43"/>
      <c r="G36" s="43"/>
      <c r="H36" s="17"/>
    </row>
    <row r="37" spans="3:15" x14ac:dyDescent="0.25">
      <c r="C37" s="43"/>
      <c r="D37" s="43"/>
      <c r="E37" s="43"/>
      <c r="F37" s="43"/>
      <c r="G37" s="43"/>
      <c r="H37" s="17"/>
    </row>
    <row r="38" spans="3:15" x14ac:dyDescent="0.25">
      <c r="C38" s="43"/>
      <c r="D38" s="43"/>
      <c r="E38" s="43"/>
      <c r="F38" s="43"/>
      <c r="G38" s="43"/>
      <c r="H38" s="17"/>
    </row>
    <row r="40" spans="3:15" x14ac:dyDescent="0.25">
      <c r="C40" s="17"/>
      <c r="D40" s="17"/>
      <c r="E40" s="17"/>
      <c r="F40" s="17"/>
      <c r="G40" s="17"/>
      <c r="H40" s="17"/>
      <c r="I40" s="17"/>
      <c r="J40" s="17"/>
      <c r="K40" s="46"/>
      <c r="L40" s="17"/>
    </row>
    <row r="41" spans="3:15" x14ac:dyDescent="0.25">
      <c r="C41" s="17"/>
      <c r="D41" s="17"/>
      <c r="E41" s="17"/>
      <c r="F41" s="17"/>
      <c r="G41" s="17"/>
      <c r="H41" s="17"/>
      <c r="I41" s="17"/>
      <c r="J41" s="17"/>
      <c r="K41" s="46"/>
      <c r="L41" s="17"/>
    </row>
    <row r="42" spans="3:15" x14ac:dyDescent="0.25">
      <c r="C42" s="17"/>
      <c r="D42" s="17"/>
      <c r="E42" s="17"/>
      <c r="F42" s="17"/>
      <c r="G42" s="17"/>
      <c r="H42" s="17"/>
      <c r="I42" s="17"/>
      <c r="J42" s="17"/>
      <c r="K42" s="17"/>
      <c r="L42" s="17"/>
    </row>
    <row r="43" spans="3:15" x14ac:dyDescent="0.25">
      <c r="C43" s="17"/>
      <c r="D43" s="17"/>
      <c r="E43" s="17"/>
      <c r="F43" s="17"/>
      <c r="G43" s="17"/>
      <c r="H43" s="17"/>
      <c r="I43" s="17"/>
      <c r="J43" s="17"/>
      <c r="K43" s="17"/>
      <c r="L4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2024-01-23T10:41:35Z</dcterms:modified>
</cp:coreProperties>
</file>