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RACPC Ghatkopar\Ganesh Babasaheb Kadam\"/>
    </mc:Choice>
  </mc:AlternateContent>
  <xr:revisionPtr revIDLastSave="0" documentId="13_ncr:1_{7E434B18-3BC6-477D-B334-1204F1E13EB9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31" i="4" l="1"/>
  <c r="Q5" i="4"/>
  <c r="H28" i="4"/>
  <c r="I26" i="4"/>
  <c r="I29" i="4"/>
  <c r="H26" i="4"/>
  <c r="G27" i="4"/>
  <c r="G26" i="4"/>
  <c r="Q2" i="4"/>
  <c r="P2" i="4"/>
  <c r="N15" i="24"/>
  <c r="N14" i="24"/>
  <c r="N13" i="24"/>
  <c r="N12" i="24"/>
  <c r="C5" i="25" l="1"/>
  <c r="C4" i="25"/>
  <c r="C3" i="25"/>
  <c r="B2" i="4"/>
  <c r="C2" i="4" s="1"/>
  <c r="P3" i="4"/>
  <c r="B3" i="4" s="1"/>
  <c r="C3" i="4" s="1"/>
  <c r="D3" i="4" s="1"/>
  <c r="P4" i="4"/>
  <c r="Q4" i="4" s="1"/>
  <c r="B4" i="4" s="1"/>
  <c r="C4" i="4" s="1"/>
  <c r="D4" i="4" s="1"/>
  <c r="Q6" i="4"/>
  <c r="B6" i="4" s="1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J4" i="4"/>
  <c r="I4" i="4"/>
  <c r="J3" i="4"/>
  <c r="I3" i="4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<sst xmlns="http://schemas.openxmlformats.org/spreadsheetml/2006/main" count="133" uniqueCount="92">
  <si>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</si>
  <si>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</si>
  <si>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</si>
  <si>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</si>
  <si>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</si>
  <si>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</si>
  <si>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</si>
  <si>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</si>
  <si>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</si>
  <si>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</si>
  <si>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</si>
  <si>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</si>
  <si>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</si>
  <si>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</si>
  <si>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</si>
  <si>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</si>
  <si>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</si>
  <si>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</si>
  <si>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</si>
  <si>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</si>
  <si>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</si>
  <si>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</si>
  <si>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</si>
  <si>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</si>
  <si>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</si>
  <si>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</si>
  <si>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</si>
  <si>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</si>
  <si>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</si>
  <si>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</si>
  <si>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</si>
  <si>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</si>
  <si>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</si>
  <si>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</si>
  <si>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</si>
  <si>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</si>
  <si>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</si>
  <si>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</si>
  <si>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</si>
  <si>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</si>
  <si>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</si>
  <si>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</si>
  <si>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</si>
  <si>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</si>
  <si>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</si>
  <si>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</si>
  <si>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</si>
  <si>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</si>
  <si>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</si>
  <si>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</si>
  <si>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</si>
  <si>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</si>
  <si>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</si>
  <si>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</si>
  <si>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</si>
  <si>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</si>
  <si>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</si>
  <si>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</si>
  <si>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</si>
  <si>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</si>
  <si>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</si>
  <si>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</si>
  <si>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</si>
  <si>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</si>
  <si>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</si>
  <si>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</si>
  <si>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</si>
  <si>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</si>
  <si>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</si>
  <si>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</si>
  <si>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</si>
  <si>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</si>
  <si>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</si>
  <si>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</si>
  <si>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</si>
  <si>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</si>
  <si>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</si>
  <si>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BUA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</si>
  <si>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</si>
  <si>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</si>
  <si>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</si>
  <si>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</si>
  <si>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</si>
  <si>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</si>
  <si>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</si>
  <si>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OC-2012</t>
  </si>
  <si>
    <t>IGR-04.01.24</t>
  </si>
  <si>
    <t>AGR PLAN AREA</t>
  </si>
  <si>
    <t>ACA</t>
  </si>
  <si>
    <t>TERRACE</t>
  </si>
  <si>
    <t>12.08.2021</t>
  </si>
  <si>
    <t>IGR-27.12.23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</si>
</sst>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338146</xdr:colOff>
      <xdr:row>0</xdr:row>
      <xdr:rowOff>280982</xdr:rowOff>
    </xdr:from>
    <xdr:to>
      <xdr:col>29</xdr:col>
      <xdr:colOff>53037</xdr:colOff>
      <xdr:row>23</xdr:row>
      <xdr:rowOff>24462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978C1D2-B831-4E39-9DA2-BAC26586D0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>
          <a:off x="12877802" y="333376"/>
          <a:ext cx="4696480" cy="459169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411589</xdr:colOff>
      <xdr:row>48</xdr:row>
      <xdr:rowOff>1239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3AA02C4-2501-4846-B07A-D9648BA3CA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32389" cy="887853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11588B8-5E2F-468F-8B30-7F4C622E4B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9268D3D-A635-4679-A9F6-501C075D3B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1</xdr:row>
      <xdr:rowOff>28575</xdr:rowOff>
    </xdr:from>
    <xdr:to>
      <xdr:col>20</xdr:col>
      <xdr:colOff>325596</xdr:colOff>
      <xdr:row>46</xdr:row>
      <xdr:rowOff>134561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C08AD1C-0074-4A86-A931-2780A7DD5F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" y="219075"/>
          <a:ext cx="12508071" cy="86784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26</xdr:col>
      <xdr:colOff>335634</xdr:colOff>
      <xdr:row>49</xdr:row>
      <xdr:rowOff>96493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6F13715-C20F-42C3-9BDD-709376431B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6185234" cy="890711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335634</xdr:colOff>
      <xdr:row>46</xdr:row>
      <xdr:rowOff>172697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6A2369E-6883-4CBE-9E02-129020B650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185234" cy="89356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15" sqref="E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78</v>
      </c>
      <c r="C3" s="57">
        <f>374860*0.85</f>
        <v>318631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84</v>
      </c>
      <c r="C4" s="57">
        <f>C3*10%</f>
        <v>31863.100000000002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79</v>
      </c>
      <c r="C5" s="62">
        <f>C3+C4</f>
        <v>350494.1</v>
      </c>
      <c r="D5" s="63" t="s">
        <v>62</v>
      </c>
      <c r="E5" s="64">
        <f>C5/10.764</f>
        <v>32561.696395392046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80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81</v>
      </c>
      <c r="C7" s="57">
        <f>C5-C6</f>
        <v>321094.09999999998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82</v>
      </c>
      <c r="C8" s="57">
        <f>C7*D13%</f>
        <v>282562.80799999996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83</v>
      </c>
      <c r="C9" s="62">
        <f>C6+C8</f>
        <v>311962.80799999996</v>
      </c>
      <c r="D9" s="63" t="s">
        <v>62</v>
      </c>
      <c r="E9" s="64">
        <f>C9/10.764</f>
        <v>28982.052025269415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2024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2012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12</v>
      </c>
      <c r="D13" s="70">
        <f>D12-C13</f>
        <v>88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topLeftCell="C1" workbookViewId="0">
      <selection activeCell="N15" sqref="N15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7"/>
      <c r="L1" s="77"/>
      <c r="M1" s="77"/>
      <c r="N1" s="77"/>
      <c r="O1" s="77"/>
      <c r="P1" s="77"/>
      <c r="Q1" s="77"/>
      <c r="R1" s="77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>
        <v>15.48</v>
      </c>
      <c r="M5" s="46">
        <v>9.4499999999999993</v>
      </c>
      <c r="N5" s="46">
        <f t="shared" ref="N5:N14" si="6">L5*M5</f>
        <v>146.286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>
        <v>9.41</v>
      </c>
      <c r="M6" s="46">
        <v>2.88</v>
      </c>
      <c r="N6" s="46">
        <f t="shared" si="6"/>
        <v>27.1008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>
        <v>10.09</v>
      </c>
      <c r="M7" s="46">
        <v>7.11</v>
      </c>
      <c r="N7" s="46">
        <f t="shared" si="6"/>
        <v>71.739900000000006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>
        <v>6.92</v>
      </c>
      <c r="M8" s="46">
        <v>2.93</v>
      </c>
      <c r="N8" s="46">
        <f t="shared" si="6"/>
        <v>20.275600000000001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>
        <v>11.68</v>
      </c>
      <c r="M9" s="46">
        <v>8.9</v>
      </c>
      <c r="N9" s="46">
        <f t="shared" si="6"/>
        <v>103.952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>
        <v>11.46</v>
      </c>
      <c r="M10" s="46">
        <v>3.95</v>
      </c>
      <c r="N10" s="46">
        <f t="shared" si="6"/>
        <v>45.267000000000003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>
        <v>5.34</v>
      </c>
      <c r="M11" s="46">
        <v>3.99</v>
      </c>
      <c r="N11" s="46">
        <f t="shared" si="6"/>
        <v>21.3066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>
        <v>3.94</v>
      </c>
      <c r="M12" s="46">
        <v>3.06</v>
      </c>
      <c r="N12" s="46">
        <f t="shared" si="6"/>
        <v>12.0564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>
        <v>3.07</v>
      </c>
      <c r="M13" s="46">
        <v>1.51</v>
      </c>
      <c r="N13" s="46">
        <f t="shared" si="6"/>
        <v>4.6356999999999999</v>
      </c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>
        <v>8.1300000000000008</v>
      </c>
      <c r="M14" s="46">
        <v>3.02</v>
      </c>
      <c r="N14" s="46">
        <f t="shared" si="6"/>
        <v>24.552600000000002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>
        <f>SUM(N5:N14)</f>
        <v>477.17259999999999</v>
      </c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tabSelected="1" workbookViewId="0">
      <selection activeCell="C16" sqref="C16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3700</v>
      </c>
      <c r="D3" s="24" t="s">
        <v>76</v>
      </c>
      <c r="E3" s="6" t="s">
        <v>77</v>
      </c>
      <c r="F3" s="19"/>
    </row>
    <row r="4" spans="1:6" ht="30" x14ac:dyDescent="0.25">
      <c r="A4" s="23" t="s">
        <v>14</v>
      </c>
      <c r="B4" s="20"/>
      <c r="C4" s="21">
        <v>2500</v>
      </c>
      <c r="D4" s="24"/>
      <c r="F4" s="19"/>
    </row>
    <row r="5" spans="1:6" x14ac:dyDescent="0.25">
      <c r="A5" s="16" t="s">
        <v>15</v>
      </c>
      <c r="B5" s="20"/>
      <c r="C5" s="21">
        <f>C3-C4</f>
        <v>1200</v>
      </c>
      <c r="D5" s="24"/>
      <c r="F5" s="19"/>
    </row>
    <row r="6" spans="1:6" x14ac:dyDescent="0.25">
      <c r="A6" s="16" t="s">
        <v>16</v>
      </c>
      <c r="B6" s="20"/>
      <c r="C6" s="21">
        <f>C4</f>
        <v>2500</v>
      </c>
      <c r="D6" s="24"/>
      <c r="F6" s="19"/>
    </row>
    <row r="7" spans="1:6" x14ac:dyDescent="0.25">
      <c r="A7" s="16" t="s">
        <v>17</v>
      </c>
      <c r="B7" s="25"/>
      <c r="C7" s="26">
        <f>D7-D8</f>
        <v>12</v>
      </c>
      <c r="D7" s="26">
        <v>2024</v>
      </c>
      <c r="F7" s="19"/>
    </row>
    <row r="8" spans="1:6" x14ac:dyDescent="0.25">
      <c r="A8" s="16" t="s">
        <v>18</v>
      </c>
      <c r="B8" s="25"/>
      <c r="C8" s="26">
        <f>C9-C7</f>
        <v>48</v>
      </c>
      <c r="D8" s="26">
        <v>2012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18</v>
      </c>
      <c r="D10" s="26"/>
      <c r="F10" s="19"/>
    </row>
    <row r="11" spans="1:6" x14ac:dyDescent="0.25">
      <c r="A11" s="16"/>
      <c r="B11" s="27"/>
      <c r="C11" s="28">
        <f>C10%</f>
        <v>0.18</v>
      </c>
      <c r="D11" s="28"/>
      <c r="F11" s="19"/>
    </row>
    <row r="12" spans="1:6" x14ac:dyDescent="0.25">
      <c r="A12" s="16" t="s">
        <v>21</v>
      </c>
      <c r="B12" s="20"/>
      <c r="C12" s="21">
        <f>C6*C11</f>
        <v>450</v>
      </c>
      <c r="D12" s="24"/>
      <c r="F12" s="19"/>
    </row>
    <row r="13" spans="1:6" x14ac:dyDescent="0.25">
      <c r="A13" s="16" t="s">
        <v>22</v>
      </c>
      <c r="B13" s="20"/>
      <c r="C13" s="21">
        <f>C6-C12</f>
        <v>2050</v>
      </c>
      <c r="D13" s="24"/>
      <c r="F13" s="19"/>
    </row>
    <row r="14" spans="1:6" x14ac:dyDescent="0.25">
      <c r="A14" s="16" t="s">
        <v>15</v>
      </c>
      <c r="B14" s="20"/>
      <c r="C14" s="21">
        <f>C5</f>
        <v>1200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3250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6" t="str">
        <f>E3</f>
        <v>BUA</v>
      </c>
      <c r="B18" s="7"/>
      <c r="C18" s="31">
        <v>640</v>
      </c>
      <c r="D18" s="26"/>
      <c r="F18" s="19"/>
    </row>
    <row r="19" spans="1:6" x14ac:dyDescent="0.25">
      <c r="A19" s="16" t="s">
        <v>74</v>
      </c>
      <c r="B19" s="6"/>
      <c r="C19" s="32">
        <f>C18*C16</f>
        <v>2080000</v>
      </c>
      <c r="D19" s="33"/>
      <c r="E19" s="70"/>
      <c r="F19" s="34"/>
    </row>
    <row r="20" spans="1:6" x14ac:dyDescent="0.25">
      <c r="A20" s="16" t="s">
        <v>24</v>
      </c>
      <c r="C20" s="35">
        <f>C19*90%</f>
        <v>1872000</v>
      </c>
      <c r="D20" s="32"/>
      <c r="F20" s="19"/>
    </row>
    <row r="21" spans="1:6" x14ac:dyDescent="0.25">
      <c r="A21" s="16" t="s">
        <v>25</v>
      </c>
      <c r="C21" s="35">
        <f>C19*80%</f>
        <v>1664000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1600000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4333.333333333333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R4" sqref="R4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9" width="12.5703125" bestFit="1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367.37531999999999</v>
      </c>
      <c r="C2" s="4">
        <f t="shared" ref="C2:C16" si="1">B2*1.2</f>
        <v>440.85038399999996</v>
      </c>
      <c r="D2" s="4">
        <f t="shared" ref="D2:D16" si="2">C2*1.2</f>
        <v>529.02046079999991</v>
      </c>
      <c r="E2" s="5">
        <f t="shared" ref="E2:E16" si="3">R2</f>
        <v>1980000</v>
      </c>
      <c r="F2" s="4">
        <f t="shared" ref="F2:F15" si="4">ROUND((E2/B2),0)</f>
        <v>5390</v>
      </c>
      <c r="G2" s="4">
        <f t="shared" ref="G2:G15" si="5">ROUND((E2/C2),0)</f>
        <v>4491</v>
      </c>
      <c r="H2" s="4">
        <f t="shared" ref="H2:H15" si="6">ROUND((E2/D2),0)</f>
        <v>3743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f>34.13*10.764</f>
        <v>367.37531999999999</v>
      </c>
      <c r="R2" s="2">
        <v>1980000</v>
      </c>
      <c r="S2" s="2" t="s">
        <v>86</v>
      </c>
    </row>
    <row r="3" spans="1:19" x14ac:dyDescent="0.25">
      <c r="A3" s="4">
        <v>2</v>
      </c>
      <c r="B3" s="4">
        <f t="shared" si="0"/>
        <v>467</v>
      </c>
      <c r="C3" s="4">
        <f t="shared" si="1"/>
        <v>560.4</v>
      </c>
      <c r="D3" s="4">
        <f t="shared" si="2"/>
        <v>672.4799999999999</v>
      </c>
      <c r="E3" s="5">
        <f t="shared" si="3"/>
        <v>2550000</v>
      </c>
      <c r="F3" s="4">
        <f t="shared" si="4"/>
        <v>5460</v>
      </c>
      <c r="G3" s="4">
        <f t="shared" si="5"/>
        <v>4550</v>
      </c>
      <c r="H3" s="4">
        <f t="shared" si="6"/>
        <v>3792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v>467</v>
      </c>
      <c r="R3" s="2">
        <v>2550000</v>
      </c>
      <c r="S3" s="2" t="s">
        <v>91</v>
      </c>
    </row>
    <row r="4" spans="1:19" x14ac:dyDescent="0.25">
      <c r="A4" s="4">
        <v>3</v>
      </c>
      <c r="B4" s="4">
        <f t="shared" si="0"/>
        <v>347.22222222222223</v>
      </c>
      <c r="C4" s="4">
        <f t="shared" si="1"/>
        <v>416.66666666666669</v>
      </c>
      <c r="D4" s="4">
        <f t="shared" si="2"/>
        <v>500</v>
      </c>
      <c r="E4" s="5">
        <f t="shared" si="3"/>
        <v>2520000</v>
      </c>
      <c r="F4" s="4">
        <f t="shared" si="4"/>
        <v>7258</v>
      </c>
      <c r="G4" s="4">
        <f t="shared" si="5"/>
        <v>6048</v>
      </c>
      <c r="H4" s="4">
        <f t="shared" si="6"/>
        <v>5040</v>
      </c>
      <c r="I4" s="4">
        <f t="shared" si="7"/>
        <v>0</v>
      </c>
      <c r="J4" s="4">
        <f t="shared" si="8"/>
        <v>0</v>
      </c>
      <c r="O4">
        <v>500</v>
      </c>
      <c r="P4">
        <f t="shared" si="9"/>
        <v>416.66666666666669</v>
      </c>
      <c r="Q4">
        <f t="shared" ref="Q4:Q10" si="10">P4/1.2</f>
        <v>347.22222222222223</v>
      </c>
      <c r="R4" s="2">
        <v>2520000</v>
      </c>
      <c r="S4" s="2"/>
    </row>
    <row r="5" spans="1:19" x14ac:dyDescent="0.25">
      <c r="A5" s="4">
        <v>4</v>
      </c>
      <c r="B5" s="4">
        <f t="shared" si="0"/>
        <v>529.16666666666674</v>
      </c>
      <c r="C5" s="4">
        <f t="shared" si="1"/>
        <v>635.00000000000011</v>
      </c>
      <c r="D5" s="4">
        <f t="shared" si="2"/>
        <v>762.00000000000011</v>
      </c>
      <c r="E5" s="5">
        <f t="shared" si="3"/>
        <v>2100000</v>
      </c>
      <c r="F5" s="4">
        <f t="shared" si="4"/>
        <v>3969</v>
      </c>
      <c r="G5" s="4">
        <f t="shared" si="5"/>
        <v>3307</v>
      </c>
      <c r="H5" s="4">
        <f t="shared" si="6"/>
        <v>2756</v>
      </c>
      <c r="I5" s="4">
        <f t="shared" si="7"/>
        <v>0</v>
      </c>
      <c r="J5" s="4">
        <f t="shared" si="8"/>
        <v>0</v>
      </c>
      <c r="O5">
        <v>0</v>
      </c>
      <c r="P5">
        <v>635</v>
      </c>
      <c r="Q5">
        <f t="shared" si="10"/>
        <v>529.16666666666674</v>
      </c>
      <c r="R5" s="2">
        <v>2100000</v>
      </c>
      <c r="S5" s="2"/>
    </row>
    <row r="6" spans="1:19" x14ac:dyDescent="0.25">
      <c r="A6" s="4">
        <v>5</v>
      </c>
      <c r="B6" s="4">
        <f t="shared" si="0"/>
        <v>466.66666666666669</v>
      </c>
      <c r="C6" s="4">
        <f t="shared" si="1"/>
        <v>560</v>
      </c>
      <c r="D6" s="4">
        <f t="shared" si="2"/>
        <v>672</v>
      </c>
      <c r="E6" s="5">
        <f t="shared" si="3"/>
        <v>1800000</v>
      </c>
      <c r="F6" s="4">
        <f t="shared" si="4"/>
        <v>3857</v>
      </c>
      <c r="G6" s="4">
        <f t="shared" si="5"/>
        <v>3214</v>
      </c>
      <c r="H6" s="4">
        <f t="shared" si="6"/>
        <v>2679</v>
      </c>
      <c r="I6" s="4">
        <f t="shared" si="7"/>
        <v>0</v>
      </c>
      <c r="J6" s="4">
        <f t="shared" si="8"/>
        <v>0</v>
      </c>
      <c r="O6">
        <v>0</v>
      </c>
      <c r="P6">
        <v>560</v>
      </c>
      <c r="Q6">
        <f t="shared" si="10"/>
        <v>466.66666666666669</v>
      </c>
      <c r="R6" s="2">
        <v>1800000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f t="shared" si="10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 t="shared" si="10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>
      <c r="F23" s="10" t="s">
        <v>85</v>
      </c>
    </row>
    <row r="24" spans="1:19" s="10" customFormat="1" x14ac:dyDescent="0.25">
      <c r="F24" s="73"/>
    </row>
    <row r="25" spans="1:19" s="10" customFormat="1" x14ac:dyDescent="0.25">
      <c r="F25" s="74" t="s">
        <v>87</v>
      </c>
    </row>
    <row r="26" spans="1:19" s="10" customFormat="1" x14ac:dyDescent="0.25">
      <c r="F26" s="74" t="s">
        <v>88</v>
      </c>
      <c r="G26" s="10">
        <f>41.25*10.764</f>
        <v>444.01499999999999</v>
      </c>
      <c r="H26" s="10">
        <f>G26+G27</f>
        <v>484.05707999999998</v>
      </c>
      <c r="I26" s="10">
        <f>H26*5400</f>
        <v>2613908.2319999998</v>
      </c>
    </row>
    <row r="27" spans="1:19" s="10" customFormat="1" x14ac:dyDescent="0.25">
      <c r="F27" s="74" t="s">
        <v>89</v>
      </c>
      <c r="G27" s="10">
        <f>3.72*10.764</f>
        <v>40.042079999999999</v>
      </c>
    </row>
    <row r="28" spans="1:19" s="10" customFormat="1" x14ac:dyDescent="0.25">
      <c r="C28" s="72" t="s">
        <v>75</v>
      </c>
      <c r="D28" s="72" t="s">
        <v>90</v>
      </c>
      <c r="F28" s="57" t="s">
        <v>71</v>
      </c>
      <c r="G28" s="57">
        <v>477</v>
      </c>
      <c r="H28" s="10">
        <f>G28*5500</f>
        <v>2623500</v>
      </c>
    </row>
    <row r="29" spans="1:19" s="10" customFormat="1" x14ac:dyDescent="0.25">
      <c r="C29" s="72" t="s">
        <v>1</v>
      </c>
      <c r="D29" s="72">
        <v>1800000</v>
      </c>
      <c r="F29" s="57" t="s">
        <v>72</v>
      </c>
      <c r="G29" s="57">
        <v>640</v>
      </c>
      <c r="H29" s="10">
        <f>G29/G28</f>
        <v>1.3417190775681342</v>
      </c>
      <c r="I29" s="10">
        <f>G29/H26</f>
        <v>1.3221581223437533</v>
      </c>
    </row>
    <row r="30" spans="1:19" s="10" customFormat="1" x14ac:dyDescent="0.25">
      <c r="F30" s="57" t="s">
        <v>73</v>
      </c>
      <c r="G30" s="57">
        <v>3250</v>
      </c>
    </row>
    <row r="31" spans="1:19" s="10" customFormat="1" x14ac:dyDescent="0.25">
      <c r="C31" s="75"/>
      <c r="D31" s="75"/>
      <c r="F31" s="75" t="s">
        <v>74</v>
      </c>
      <c r="G31" s="75">
        <f>G29*G30</f>
        <v>2080000</v>
      </c>
      <c r="H31" s="10">
        <f>G31/D29</f>
        <v>1.1555555555555554</v>
      </c>
    </row>
    <row r="32" spans="1:19" s="10" customFormat="1" x14ac:dyDescent="0.25">
      <c r="C32" s="75"/>
      <c r="D32" s="75"/>
      <c r="F32" s="75" t="s">
        <v>24</v>
      </c>
      <c r="G32" s="75">
        <f>G31*90%</f>
        <v>1872000</v>
      </c>
    </row>
    <row r="33" spans="3:7" s="10" customFormat="1" x14ac:dyDescent="0.25">
      <c r="C33" s="75"/>
      <c r="D33" s="75"/>
      <c r="F33" s="75" t="s">
        <v>25</v>
      </c>
      <c r="G33" s="75">
        <f>G31*80%</f>
        <v>1664000</v>
      </c>
    </row>
    <row r="34" spans="3:7" s="10" customFormat="1" x14ac:dyDescent="0.25">
      <c r="C34" s="75"/>
      <c r="D34" s="75"/>
    </row>
    <row r="35" spans="3:7" s="10" customFormat="1" x14ac:dyDescent="0.25">
      <c r="C35" s="75"/>
      <c r="D35" s="75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A2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2024-01-17T07:24:59Z</dcterms:modified>
</cp:coreProperties>
</file>