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NAVEEN KUMAR VITHAL SHETTY - Cosmos\"/>
    </mc:Choice>
  </mc:AlternateContent>
  <xr:revisionPtr revIDLastSave="0" documentId="13_ncr:1_{C62C3334-E549-4D05-9399-FAC46A69B8B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55" i="4" l="1"/>
  <c r="J48" i="4"/>
  <c r="J49" i="4"/>
  <c r="J50" i="4"/>
  <c r="J51" i="4"/>
  <c r="J52" i="4"/>
  <c r="J53" i="4"/>
  <c r="J54" i="4"/>
  <c r="J47" i="4"/>
  <c r="F54" i="4"/>
  <c r="F48" i="4"/>
  <c r="F49" i="4"/>
  <c r="F50" i="4"/>
  <c r="F51" i="4"/>
  <c r="F52" i="4"/>
  <c r="F53" i="4"/>
  <c r="F47" i="4"/>
  <c r="V33" i="19" l="1"/>
  <c r="V47" i="4"/>
  <c r="V48" i="4"/>
  <c r="V49" i="4"/>
  <c r="V43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1" i="4"/>
  <c r="V42" i="4" s="1"/>
  <c r="V53" i="4" l="1"/>
  <c r="V56" i="4" l="1"/>
  <c r="V54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<sst xmlns="http://schemas.openxmlformats.org/spreadsheetml/2006/main" count="56" uniqueCount="48">
  <si>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</si>
  <si>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</si>
  <si>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</si>
  <si>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</si>
  <si>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</si>
  <si>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</si>
  <si>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</si>
  <si>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</si>
  <si>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</si>
  <si>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</si>
  <si>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</si>
  <si>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</si>
  <si>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</si>
  <si>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</si>
  <si>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</si>
  <si>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</si>
  <si>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</si>
  <si>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</si>
  <si>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</si>
  <si>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</si>
  <si>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</si>
  <si>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</si>
  <si>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</si>
  <si>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</si>
  <si>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</si>
  <si>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</si>
  <si>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</si>
  <si>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</si>
  <si>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</si>
  <si>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</si>
  <si>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</si>
  <si>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</si>
  <si>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</si>
  <si>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</si>
  <si>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</si>
  <si>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</si>
  <si>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Borivali Branch (West) - NAVEEN KUMAR VITHAL SHETTY</t>
  </si>
  <si>
    <t>Agree CA</t>
  </si>
  <si>
    <t>Agree BUA</t>
  </si>
  <si>
    <t>As per Part OC</t>
  </si>
  <si>
    <t>Same Bldg</t>
  </si>
  <si>
    <t>CA</t>
  </si>
  <si>
    <t>Approx</t>
  </si>
  <si>
    <t>Measured CA</t>
  </si>
  <si>
    <t>Sale Plan</t>
  </si>
  <si>
    <t>Higher Weightage remark</t>
  </si>
  <si>
    <t>As discuss with Manoj Sir</t>
  </si>
  <si>
    <t>Near Bldg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</si>
</sst>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43" fontId="13" fillId="2" borderId="4" xfId="0" applyNumberFormat="1" applyFont="1" applyFill="1" applyBorder="1"/>
    <xf numFmtId="0" fontId="18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43" fontId="14" fillId="0" borderId="0" xfId="0" applyNumberFormat="1" applyFont="1"/>
    <xf numFmtId="0" fontId="0" fillId="2" borderId="0" xfId="0" applyFill="1"/>
    <xf numFmtId="4" fontId="1" fillId="2" borderId="0" xfId="0" applyNumberFormat="1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135751</xdr:colOff>
      <xdr:row>42</xdr:row>
      <xdr:rowOff>48685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DA4901-D7F1-48D7-B431-E2D34051D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204551" cy="7592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29</xdr:col>
      <xdr:colOff>564436</xdr:colOff>
      <xdr:row>47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FAEAFB-1536-4C32-A695-1886729B8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633236" cy="7859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297784</xdr:colOff>
      <xdr:row>39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50E76A-C129-477D-BBAC-3DA16DE4A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976184" cy="74019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268099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E094C2-3F06-456D-9864-3731E14CB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21699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354942</xdr:colOff>
      <xdr:row>47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3BFFAE-49EB-4967-B698-161E4C1FF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33342" cy="77258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2</xdr:row>
      <xdr:rowOff>104775</xdr:rowOff>
    </xdr:from>
    <xdr:to>
      <xdr:col>34</xdr:col>
      <xdr:colOff>402557</xdr:colOff>
      <xdr:row>41</xdr:row>
      <xdr:rowOff>67707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9ECAFA-1D97-4F54-A59A-C5267E08B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2300" y="485775"/>
          <a:ext cx="17966657" cy="73924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421626</xdr:colOff>
      <xdr:row>30</xdr:row>
      <xdr:rowOff>19824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27FE09-1F46-43AC-98B6-79124D1D8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0026" cy="55443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32</xdr:row>
      <xdr:rowOff>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CF42A9-A4E5-4D2E-BEBB-62B1D7FF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5906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S22" sqref="S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8.1406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52" t="s">
        <v>34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/>
      <c r="T2"/>
    </row>
    <row r="3" spans="1:20" s="48" customFormat="1" x14ac:dyDescent="0.25">
      <c r="A3" s="46">
        <f t="shared" ref="A3:A14" si="0">N3</f>
        <v>0</v>
      </c>
      <c r="B3" s="46">
        <f t="shared" ref="B3:B14" si="1">Q3</f>
        <v>528.33333333333337</v>
      </c>
      <c r="C3" s="46">
        <f>B3*1.2</f>
        <v>634</v>
      </c>
      <c r="D3" s="46">
        <f t="shared" ref="D3:D14" si="2">C3*1.2</f>
        <v>760.8</v>
      </c>
      <c r="E3" s="47">
        <f t="shared" ref="E3:E14" si="3">R3</f>
        <v>5200000</v>
      </c>
      <c r="F3" s="46">
        <f t="shared" ref="F3:F14" si="4">ROUND((E3/B3),0)</f>
        <v>9842</v>
      </c>
      <c r="G3" s="46">
        <f t="shared" ref="G3:G14" si="5">ROUND((E3/C3),0)</f>
        <v>8202</v>
      </c>
      <c r="H3" s="46">
        <f t="shared" ref="H3:H14" si="6">ROUND((E3/D3),0)</f>
        <v>6835</v>
      </c>
      <c r="I3" s="46" t="e">
        <f>#REF!</f>
        <v>#REF!</v>
      </c>
      <c r="J3" s="46">
        <f t="shared" ref="J3:J14" si="7">S3</f>
        <v>0</v>
      </c>
      <c r="O3" s="48">
        <v>0</v>
      </c>
      <c r="P3" s="48">
        <v>634</v>
      </c>
      <c r="Q3" s="48">
        <f t="shared" ref="P3:Q14" si="8">P3/1.2</f>
        <v>528.33333333333337</v>
      </c>
      <c r="R3" s="49">
        <v>5200000</v>
      </c>
    </row>
    <row r="4" spans="1:20" s="48" customFormat="1" x14ac:dyDescent="0.25">
      <c r="A4" s="46">
        <f t="shared" si="0"/>
        <v>0</v>
      </c>
      <c r="B4" s="46">
        <f t="shared" si="1"/>
        <v>528.33333333333337</v>
      </c>
      <c r="C4" s="46">
        <f t="shared" ref="C4:C14" si="9">B4*1.2</f>
        <v>634</v>
      </c>
      <c r="D4" s="46">
        <f t="shared" si="2"/>
        <v>760.8</v>
      </c>
      <c r="E4" s="47">
        <f t="shared" si="3"/>
        <v>8900000</v>
      </c>
      <c r="F4" s="46">
        <f t="shared" si="4"/>
        <v>16845</v>
      </c>
      <c r="G4" s="46">
        <f t="shared" si="5"/>
        <v>14038</v>
      </c>
      <c r="H4" s="46">
        <f t="shared" si="6"/>
        <v>11698</v>
      </c>
      <c r="I4" s="46" t="e">
        <f>#REF!</f>
        <v>#REF!</v>
      </c>
      <c r="J4" s="46">
        <f t="shared" si="7"/>
        <v>0</v>
      </c>
      <c r="O4" s="48">
        <v>0</v>
      </c>
      <c r="P4" s="48">
        <v>634</v>
      </c>
      <c r="Q4" s="48">
        <f t="shared" si="8"/>
        <v>528.33333333333337</v>
      </c>
      <c r="R4" s="49">
        <v>8900000</v>
      </c>
    </row>
    <row r="5" spans="1:20" x14ac:dyDescent="0.25">
      <c r="A5" s="4">
        <f t="shared" si="0"/>
        <v>0</v>
      </c>
      <c r="B5" s="4">
        <f t="shared" si="1"/>
        <v>421</v>
      </c>
      <c r="C5" s="4">
        <f t="shared" si="9"/>
        <v>505.2</v>
      </c>
      <c r="D5" s="4">
        <f t="shared" si="2"/>
        <v>606.24</v>
      </c>
      <c r="E5" s="5">
        <f t="shared" si="3"/>
        <v>12350000</v>
      </c>
      <c r="F5" s="4">
        <f t="shared" si="4"/>
        <v>29335</v>
      </c>
      <c r="G5" s="4">
        <f t="shared" si="5"/>
        <v>24446</v>
      </c>
      <c r="H5" s="9">
        <f t="shared" si="6"/>
        <v>20371</v>
      </c>
      <c r="I5" s="4" t="e">
        <f>#REF!</f>
        <v>#REF!</v>
      </c>
      <c r="J5" s="4" t="str">
        <f t="shared" si="7"/>
        <v>Near Bldg</v>
      </c>
      <c r="O5">
        <v>0</v>
      </c>
      <c r="P5">
        <f t="shared" si="8"/>
        <v>0</v>
      </c>
      <c r="Q5">
        <v>421</v>
      </c>
      <c r="R5" s="2">
        <v>12350000</v>
      </c>
      <c r="S5" t="s">
        <v>47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52" t="s">
        <v>35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</row>
    <row r="16" spans="1:20" s="48" customFormat="1" ht="14.25" customHeight="1" x14ac:dyDescent="0.25">
      <c r="A16" s="46">
        <f t="shared" ref="A16:A32" si="32">N16</f>
        <v>0</v>
      </c>
      <c r="B16" s="46">
        <f t="shared" ref="B16:B32" si="33">Q16</f>
        <v>499</v>
      </c>
      <c r="C16" s="46">
        <f>B16*1.2</f>
        <v>598.79999999999995</v>
      </c>
      <c r="D16" s="46">
        <f t="shared" ref="D16:D32" si="34">C16*1.2</f>
        <v>718.56</v>
      </c>
      <c r="E16" s="47">
        <f t="shared" ref="E16:E32" si="35">R16</f>
        <v>7800000</v>
      </c>
      <c r="F16" s="46">
        <f t="shared" ref="F16:F32" si="36">ROUND((E16/B16),0)</f>
        <v>15631</v>
      </c>
      <c r="G16" s="46">
        <f t="shared" ref="G16:G32" si="37">ROUND((E16/C16),0)</f>
        <v>13026</v>
      </c>
      <c r="H16" s="46">
        <f t="shared" ref="H16:H32" si="38">ROUND((E16/D16),0)</f>
        <v>10855</v>
      </c>
      <c r="I16" s="46" t="e">
        <f>#REF!</f>
        <v>#REF!</v>
      </c>
      <c r="J16" s="46" t="str">
        <f t="shared" ref="J16:J32" si="39">S16</f>
        <v>Same Bldg</v>
      </c>
      <c r="O16" s="48">
        <v>0</v>
      </c>
      <c r="P16" s="48">
        <f t="shared" ref="P16:Q32" si="40">O16/1.2</f>
        <v>0</v>
      </c>
      <c r="Q16" s="48">
        <v>499</v>
      </c>
      <c r="R16" s="49">
        <v>7800000</v>
      </c>
      <c r="S16" s="48" t="s">
        <v>40</v>
      </c>
    </row>
    <row r="17" spans="1:19" s="56" customFormat="1" ht="14.25" customHeight="1" x14ac:dyDescent="0.25">
      <c r="A17" s="9">
        <f t="shared" si="32"/>
        <v>0</v>
      </c>
      <c r="B17" s="9">
        <f t="shared" si="33"/>
        <v>620</v>
      </c>
      <c r="C17" s="9">
        <f t="shared" ref="C17:C32" si="41">B17*1.2</f>
        <v>744</v>
      </c>
      <c r="D17" s="9">
        <f t="shared" si="34"/>
        <v>892.8</v>
      </c>
      <c r="E17" s="57">
        <f t="shared" si="35"/>
        <v>8200000</v>
      </c>
      <c r="F17" s="9">
        <f t="shared" si="36"/>
        <v>13226</v>
      </c>
      <c r="G17" s="9">
        <f t="shared" si="37"/>
        <v>11022</v>
      </c>
      <c r="H17" s="9">
        <f t="shared" si="38"/>
        <v>9185</v>
      </c>
      <c r="I17" s="9" t="e">
        <f>#REF!</f>
        <v>#REF!</v>
      </c>
      <c r="J17" s="9" t="str">
        <f t="shared" si="39"/>
        <v>Same Bldg</v>
      </c>
      <c r="O17" s="56">
        <v>0</v>
      </c>
      <c r="P17" s="56">
        <f t="shared" si="40"/>
        <v>0</v>
      </c>
      <c r="Q17" s="56">
        <v>620</v>
      </c>
      <c r="R17" s="58">
        <v>8200000</v>
      </c>
      <c r="S17" s="56" t="s">
        <v>40</v>
      </c>
    </row>
    <row r="18" spans="1:19" s="48" customFormat="1" ht="14.25" customHeight="1" x14ac:dyDescent="0.25">
      <c r="A18" s="46">
        <f t="shared" si="32"/>
        <v>0</v>
      </c>
      <c r="B18" s="46">
        <f t="shared" si="33"/>
        <v>525</v>
      </c>
      <c r="C18" s="46">
        <f t="shared" si="41"/>
        <v>630</v>
      </c>
      <c r="D18" s="46">
        <f t="shared" si="34"/>
        <v>756</v>
      </c>
      <c r="E18" s="47">
        <f t="shared" si="35"/>
        <v>7500000</v>
      </c>
      <c r="F18" s="46">
        <f t="shared" si="36"/>
        <v>14286</v>
      </c>
      <c r="G18" s="46">
        <f t="shared" si="37"/>
        <v>11905</v>
      </c>
      <c r="H18" s="46">
        <f t="shared" si="38"/>
        <v>9921</v>
      </c>
      <c r="I18" s="46" t="e">
        <f>#REF!</f>
        <v>#REF!</v>
      </c>
      <c r="J18" s="46">
        <f t="shared" si="39"/>
        <v>0</v>
      </c>
      <c r="O18" s="48">
        <v>0</v>
      </c>
      <c r="P18" s="48">
        <f t="shared" si="40"/>
        <v>0</v>
      </c>
      <c r="Q18" s="48">
        <v>525</v>
      </c>
      <c r="R18" s="49">
        <v>7500000</v>
      </c>
    </row>
    <row r="19" spans="1:19" s="48" customFormat="1" ht="14.25" customHeight="1" x14ac:dyDescent="0.25">
      <c r="A19" s="46">
        <f t="shared" si="32"/>
        <v>0</v>
      </c>
      <c r="B19" s="46">
        <f t="shared" si="33"/>
        <v>450</v>
      </c>
      <c r="C19" s="46">
        <f t="shared" si="41"/>
        <v>540</v>
      </c>
      <c r="D19" s="46">
        <f t="shared" si="34"/>
        <v>648</v>
      </c>
      <c r="E19" s="47">
        <f t="shared" si="35"/>
        <v>7800000</v>
      </c>
      <c r="F19" s="46">
        <f t="shared" si="36"/>
        <v>17333</v>
      </c>
      <c r="G19" s="46">
        <f t="shared" si="37"/>
        <v>14444</v>
      </c>
      <c r="H19" s="46">
        <f t="shared" si="38"/>
        <v>12037</v>
      </c>
      <c r="I19" s="46" t="e">
        <f>#REF!</f>
        <v>#REF!</v>
      </c>
      <c r="J19" s="46">
        <f t="shared" si="39"/>
        <v>0</v>
      </c>
      <c r="O19" s="48">
        <v>0</v>
      </c>
      <c r="P19" s="48">
        <f t="shared" si="40"/>
        <v>0</v>
      </c>
      <c r="Q19" s="48">
        <v>450</v>
      </c>
      <c r="R19" s="49">
        <v>7800000</v>
      </c>
    </row>
    <row r="20" spans="1:19" ht="14.25" customHeight="1" x14ac:dyDescent="0.25">
      <c r="A20" s="4">
        <f t="shared" si="32"/>
        <v>0</v>
      </c>
      <c r="B20" s="4">
        <f t="shared" si="33"/>
        <v>625</v>
      </c>
      <c r="C20" s="4">
        <f t="shared" si="41"/>
        <v>750</v>
      </c>
      <c r="D20" s="4">
        <f t="shared" si="34"/>
        <v>900</v>
      </c>
      <c r="E20" s="5">
        <f t="shared" si="35"/>
        <v>9200000</v>
      </c>
      <c r="F20" s="9">
        <f t="shared" si="36"/>
        <v>14720</v>
      </c>
      <c r="G20" s="9">
        <f t="shared" si="37"/>
        <v>12267</v>
      </c>
      <c r="H20" s="9">
        <f t="shared" si="38"/>
        <v>10222</v>
      </c>
      <c r="I20" s="4" t="e">
        <f>#REF!</f>
        <v>#REF!</v>
      </c>
      <c r="J20" s="4" t="str">
        <f t="shared" si="39"/>
        <v>Same Bldg</v>
      </c>
      <c r="O20">
        <v>0</v>
      </c>
      <c r="P20">
        <v>750</v>
      </c>
      <c r="Q20">
        <f t="shared" si="40"/>
        <v>625</v>
      </c>
      <c r="R20" s="2">
        <v>9200000</v>
      </c>
      <c r="S20" t="s">
        <v>40</v>
      </c>
    </row>
    <row r="21" spans="1:19" ht="14.25" customHeight="1" x14ac:dyDescent="0.25">
      <c r="A21" s="4">
        <f t="shared" ref="A21:A24" si="42">N21</f>
        <v>0</v>
      </c>
      <c r="B21" s="4">
        <f t="shared" ref="B21:B24" si="43">Q21</f>
        <v>441.66666666666669</v>
      </c>
      <c r="C21" s="4">
        <f t="shared" ref="C21:C24" si="44">B21*1.2</f>
        <v>530</v>
      </c>
      <c r="D21" s="4">
        <f t="shared" ref="D21:D24" si="45">C21*1.2</f>
        <v>636</v>
      </c>
      <c r="E21" s="5">
        <f t="shared" ref="E21:E24" si="46">R21</f>
        <v>6200000</v>
      </c>
      <c r="F21" s="9">
        <f t="shared" ref="F21:F24" si="47">ROUND((E21/B21),0)</f>
        <v>14038</v>
      </c>
      <c r="G21" s="9">
        <f t="shared" ref="G21:G24" si="48">ROUND((E21/C21),0)</f>
        <v>11698</v>
      </c>
      <c r="H21" s="9">
        <f t="shared" ref="H21:H24" si="49">ROUND((E21/D21),0)</f>
        <v>9748</v>
      </c>
      <c r="I21" s="4" t="e">
        <f>#REF!</f>
        <v>#REF!</v>
      </c>
      <c r="J21" s="4" t="str">
        <f t="shared" ref="J21:J24" si="50">S21</f>
        <v>Same Bldg</v>
      </c>
      <c r="O21">
        <v>0</v>
      </c>
      <c r="P21">
        <v>530</v>
      </c>
      <c r="Q21">
        <f t="shared" ref="Q21:Q24" si="51">P21/1.2</f>
        <v>441.66666666666669</v>
      </c>
      <c r="R21" s="2">
        <v>6200000</v>
      </c>
      <c r="S21" t="s">
        <v>40</v>
      </c>
    </row>
    <row r="22" spans="1:19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ref="P22:P24" si="52">O22/1.2</f>
        <v>0</v>
      </c>
      <c r="Q22">
        <f t="shared" si="51"/>
        <v>0</v>
      </c>
      <c r="R22" s="2">
        <v>0</v>
      </c>
    </row>
    <row r="23" spans="1:19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46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2"/>
        <v>0</v>
      </c>
      <c r="Q23">
        <f t="shared" si="51"/>
        <v>0</v>
      </c>
      <c r="R23" s="2">
        <v>0</v>
      </c>
    </row>
    <row r="24" spans="1:19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 s="56">
        <f t="shared" si="51"/>
        <v>0</v>
      </c>
      <c r="R24" s="2">
        <v>0</v>
      </c>
    </row>
    <row r="25" spans="1:19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9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9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9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9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9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9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9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0" t="s">
        <v>20</v>
      </c>
      <c r="V38" s="31"/>
      <c r="W38" s="32"/>
      <c r="X38" s="18"/>
      <c r="Y38" s="7"/>
    </row>
    <row r="39" spans="1:25" ht="38.25" customHeight="1" x14ac:dyDescent="0.3">
      <c r="S39" s="10"/>
      <c r="T39" s="10"/>
      <c r="U39" s="30" t="s">
        <v>21</v>
      </c>
      <c r="V39" s="31">
        <v>2024</v>
      </c>
      <c r="W39" s="32"/>
      <c r="X39" s="18"/>
      <c r="Y39" s="7"/>
    </row>
    <row r="40" spans="1:25" ht="16.5" x14ac:dyDescent="0.3">
      <c r="S40" s="10"/>
      <c r="T40" s="10"/>
      <c r="U40" s="33" t="s">
        <v>22</v>
      </c>
      <c r="V40" s="34">
        <v>2005</v>
      </c>
      <c r="W40" s="32" t="s">
        <v>39</v>
      </c>
      <c r="X40" s="18" t="s">
        <v>42</v>
      </c>
      <c r="Y40" s="7"/>
    </row>
    <row r="41" spans="1:25" ht="16.5" x14ac:dyDescent="0.3">
      <c r="E41" t="s">
        <v>37</v>
      </c>
      <c r="F41" s="7">
        <v>528</v>
      </c>
      <c r="G41" s="6"/>
      <c r="H41" s="6"/>
      <c r="S41" s="10"/>
      <c r="T41" s="10"/>
      <c r="U41" s="35" t="s">
        <v>23</v>
      </c>
      <c r="V41" s="34">
        <f>V39-V40</f>
        <v>19</v>
      </c>
      <c r="W41" s="32"/>
      <c r="X41" s="18"/>
      <c r="Y41" s="7"/>
    </row>
    <row r="42" spans="1:25" ht="16.5" x14ac:dyDescent="0.3">
      <c r="E42" t="s">
        <v>38</v>
      </c>
      <c r="F42" s="7">
        <v>634</v>
      </c>
      <c r="S42" s="10"/>
      <c r="T42" s="10"/>
      <c r="U42" s="36"/>
      <c r="V42" s="34">
        <f>V41-60</f>
        <v>-41</v>
      </c>
      <c r="W42" s="32"/>
      <c r="X42" s="25"/>
      <c r="Y42" s="7"/>
    </row>
    <row r="43" spans="1:25" ht="16.5" x14ac:dyDescent="0.3">
      <c r="S43" s="10"/>
      <c r="T43" s="10"/>
      <c r="U43" s="36" t="s">
        <v>24</v>
      </c>
      <c r="V43" s="37">
        <f>634*2500</f>
        <v>1585000</v>
      </c>
      <c r="W43" s="32"/>
      <c r="X43" s="25"/>
      <c r="Y43" s="7"/>
    </row>
    <row r="44" spans="1:25" ht="16.5" x14ac:dyDescent="0.3">
      <c r="S44" s="10"/>
      <c r="T44" s="10"/>
      <c r="U44" s="36" t="s">
        <v>25</v>
      </c>
      <c r="V44" s="34"/>
      <c r="W44" s="32"/>
      <c r="X44" s="25"/>
      <c r="Y44" s="7"/>
    </row>
    <row r="45" spans="1:25" ht="39" customHeight="1" x14ac:dyDescent="0.3">
      <c r="P45" s="53" t="s">
        <v>36</v>
      </c>
      <c r="Q45" s="53"/>
      <c r="R45" s="53"/>
      <c r="S45" s="53"/>
      <c r="U45" s="36"/>
      <c r="V45" s="34"/>
      <c r="W45" s="32"/>
      <c r="X45" s="25"/>
      <c r="Y45" s="7"/>
    </row>
    <row r="46" spans="1:25" ht="18.75" x14ac:dyDescent="0.3">
      <c r="E46" s="51" t="s">
        <v>43</v>
      </c>
      <c r="I46" s="51" t="s">
        <v>44</v>
      </c>
      <c r="U46" s="36" t="s">
        <v>26</v>
      </c>
      <c r="V46" s="38">
        <f>100-10</f>
        <v>90</v>
      </c>
      <c r="W46" s="32"/>
      <c r="X46" s="26"/>
      <c r="Y46" s="7"/>
    </row>
    <row r="47" spans="1:25" ht="16.5" x14ac:dyDescent="0.3">
      <c r="D47">
        <v>9.36</v>
      </c>
      <c r="E47">
        <v>18.329999999999998</v>
      </c>
      <c r="F47" s="7">
        <f>D47*E47</f>
        <v>171.56879999999998</v>
      </c>
      <c r="H47">
        <v>9.6</v>
      </c>
      <c r="I47">
        <v>15</v>
      </c>
      <c r="J47">
        <f>H47*I47</f>
        <v>144</v>
      </c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0" t="s">
        <v>27</v>
      </c>
      <c r="V47" s="34">
        <f>V46*19/60</f>
        <v>28.5</v>
      </c>
      <c r="W47" s="32"/>
      <c r="X47" s="18"/>
      <c r="Y47" s="7"/>
    </row>
    <row r="48" spans="1:25" ht="16.5" x14ac:dyDescent="0.3">
      <c r="D48">
        <v>11.63</v>
      </c>
      <c r="E48">
        <v>8.83</v>
      </c>
      <c r="F48" s="7">
        <f t="shared" ref="F48:F53" si="53">D48*E48</f>
        <v>102.69290000000001</v>
      </c>
      <c r="H48">
        <v>7</v>
      </c>
      <c r="I48">
        <v>9.6</v>
      </c>
      <c r="J48">
        <f t="shared" ref="J48:J54" si="54">H48*I48</f>
        <v>67.2</v>
      </c>
      <c r="Q48">
        <f>N36</f>
        <v>0</v>
      </c>
      <c r="R48" s="15">
        <f>N34</f>
        <v>0</v>
      </c>
      <c r="S48" s="15">
        <f>R48*Q48</f>
        <v>0</v>
      </c>
      <c r="U48" s="30"/>
      <c r="V48" s="39">
        <f>V47%</f>
        <v>0.28499999999999998</v>
      </c>
      <c r="W48" s="32"/>
      <c r="X48" s="18"/>
      <c r="Y48" s="7"/>
    </row>
    <row r="49" spans="4:25" ht="16.5" x14ac:dyDescent="0.3">
      <c r="D49">
        <v>14.38</v>
      </c>
      <c r="E49">
        <v>13.26</v>
      </c>
      <c r="F49" s="7">
        <f t="shared" si="53"/>
        <v>190.6788</v>
      </c>
      <c r="H49">
        <v>9</v>
      </c>
      <c r="I49">
        <v>12.6</v>
      </c>
      <c r="J49">
        <f t="shared" si="54"/>
        <v>113.39999999999999</v>
      </c>
      <c r="R49" s="6" t="s">
        <v>18</v>
      </c>
      <c r="S49" s="16">
        <f>SUM(S48:S48)</f>
        <v>0</v>
      </c>
      <c r="U49" s="30" t="s">
        <v>28</v>
      </c>
      <c r="V49" s="40">
        <f>ROUND((V43*V48),0)</f>
        <v>451725</v>
      </c>
      <c r="W49" s="32"/>
      <c r="X49" s="18"/>
      <c r="Y49" s="7"/>
    </row>
    <row r="50" spans="4:25" ht="16.5" x14ac:dyDescent="0.3">
      <c r="D50">
        <v>4.49</v>
      </c>
      <c r="E50">
        <v>2.99</v>
      </c>
      <c r="F50" s="7">
        <f t="shared" si="53"/>
        <v>13.425100000000002</v>
      </c>
      <c r="H50">
        <v>4</v>
      </c>
      <c r="I50">
        <v>7</v>
      </c>
      <c r="J50">
        <f t="shared" si="54"/>
        <v>28</v>
      </c>
      <c r="R50" s="6" t="s">
        <v>13</v>
      </c>
      <c r="S50" s="16">
        <f>S49*90%</f>
        <v>0</v>
      </c>
      <c r="U50" s="30" t="s">
        <v>41</v>
      </c>
      <c r="V50" s="50">
        <v>528</v>
      </c>
      <c r="W50" s="32"/>
      <c r="X50" s="18"/>
      <c r="Y50" s="7"/>
    </row>
    <row r="51" spans="4:25" ht="16.5" x14ac:dyDescent="0.3">
      <c r="D51">
        <v>6.91</v>
      </c>
      <c r="E51">
        <v>3.91</v>
      </c>
      <c r="F51" s="7">
        <f t="shared" si="53"/>
        <v>27.0181</v>
      </c>
      <c r="H51">
        <v>10</v>
      </c>
      <c r="I51">
        <v>9</v>
      </c>
      <c r="J51">
        <f t="shared" si="54"/>
        <v>90</v>
      </c>
      <c r="R51" s="6" t="s">
        <v>19</v>
      </c>
      <c r="S51" s="16">
        <f>S49*80%</f>
        <v>0</v>
      </c>
      <c r="U51" s="36" t="s">
        <v>17</v>
      </c>
      <c r="V51" s="34">
        <v>16500</v>
      </c>
      <c r="W51" s="32" t="s">
        <v>46</v>
      </c>
      <c r="X51" s="18"/>
      <c r="Y51" s="7"/>
    </row>
    <row r="52" spans="4:25" ht="16.5" x14ac:dyDescent="0.3">
      <c r="D52">
        <v>11.17</v>
      </c>
      <c r="E52">
        <v>2.99</v>
      </c>
      <c r="F52" s="7">
        <f t="shared" si="53"/>
        <v>33.398299999999999</v>
      </c>
      <c r="H52">
        <v>3</v>
      </c>
      <c r="I52">
        <v>4</v>
      </c>
      <c r="J52">
        <f t="shared" si="54"/>
        <v>12</v>
      </c>
      <c r="S52" s="10"/>
      <c r="T52" s="10"/>
      <c r="U52" s="36" t="s">
        <v>29</v>
      </c>
      <c r="V52" s="37">
        <f>V51*V50</f>
        <v>8712000</v>
      </c>
      <c r="W52" s="55"/>
      <c r="X52" s="25"/>
      <c r="Y52" s="7"/>
    </row>
    <row r="53" spans="4:25" ht="16.5" x14ac:dyDescent="0.3">
      <c r="D53">
        <v>12.13</v>
      </c>
      <c r="E53">
        <v>7.16</v>
      </c>
      <c r="F53" s="7">
        <f t="shared" si="53"/>
        <v>86.850800000000007</v>
      </c>
      <c r="H53">
        <v>7</v>
      </c>
      <c r="I53">
        <v>4</v>
      </c>
      <c r="J53">
        <f t="shared" si="54"/>
        <v>28</v>
      </c>
      <c r="S53" s="10"/>
      <c r="T53" s="10"/>
      <c r="U53" s="41" t="s">
        <v>30</v>
      </c>
      <c r="V53" s="42">
        <f>V52-V49</f>
        <v>8260275</v>
      </c>
      <c r="W53" s="43"/>
      <c r="X53" s="25"/>
      <c r="Y53" s="7"/>
    </row>
    <row r="54" spans="4:25" ht="16.5" x14ac:dyDescent="0.3">
      <c r="F54" s="7">
        <f>SUM(F47:F53)</f>
        <v>625.63280000000009</v>
      </c>
      <c r="H54">
        <v>10.15</v>
      </c>
      <c r="I54">
        <v>3.6</v>
      </c>
      <c r="J54">
        <f t="shared" si="54"/>
        <v>36.54</v>
      </c>
      <c r="P54" s="13" t="s">
        <v>14</v>
      </c>
      <c r="Q54" s="54" t="s">
        <v>45</v>
      </c>
      <c r="R54" s="54"/>
      <c r="S54" s="54"/>
      <c r="T54" s="11"/>
      <c r="U54" s="41" t="s">
        <v>31</v>
      </c>
      <c r="V54" s="42">
        <f>V53*0.9</f>
        <v>7434247.5</v>
      </c>
      <c r="W54" s="32"/>
      <c r="X54" s="27"/>
      <c r="Y54" s="7"/>
    </row>
    <row r="55" spans="4:25" ht="16.5" x14ac:dyDescent="0.3">
      <c r="J55">
        <f>SUM(J47:J54)</f>
        <v>519.14</v>
      </c>
      <c r="Q55" s="54"/>
      <c r="R55" s="54"/>
      <c r="S55" s="54"/>
      <c r="T55" s="10"/>
      <c r="U55" s="41" t="s">
        <v>32</v>
      </c>
      <c r="V55" s="44">
        <f>V53*0.8</f>
        <v>6608220</v>
      </c>
      <c r="W55" s="32"/>
      <c r="X55" s="28"/>
      <c r="Y55" s="7"/>
    </row>
    <row r="56" spans="4:25" ht="16.5" x14ac:dyDescent="0.3">
      <c r="Q56" s="54"/>
      <c r="R56" s="54"/>
      <c r="S56" s="54"/>
      <c r="T56" s="10"/>
      <c r="U56" s="41" t="s">
        <v>33</v>
      </c>
      <c r="V56" s="45">
        <f>V53*0.03/12</f>
        <v>20650.6875</v>
      </c>
      <c r="W56" s="32"/>
      <c r="X56" s="29"/>
      <c r="Y56" s="7"/>
    </row>
    <row r="57" spans="4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5"/>
      <c r="Y57" s="7"/>
    </row>
    <row r="58" spans="4:25" ht="15.75" x14ac:dyDescent="0.25">
      <c r="U58" s="22"/>
      <c r="V58" s="23"/>
      <c r="W58" s="24"/>
      <c r="X58" s="24"/>
    </row>
    <row r="59" spans="4:25" ht="15.75" x14ac:dyDescent="0.25">
      <c r="X59" s="21"/>
    </row>
    <row r="60" spans="4:25" ht="15.75" x14ac:dyDescent="0.25">
      <c r="X60" s="20"/>
    </row>
  </sheetData>
  <mergeCells count="4">
    <mergeCell ref="A15:R15"/>
    <mergeCell ref="A2:R2"/>
    <mergeCell ref="P45:S45"/>
    <mergeCell ref="Q54:S5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K22" sqref="K2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P15" sqref="P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33"/>
  <sheetViews>
    <sheetView workbookViewId="0">
      <selection activeCell="O33" sqref="O33"/>
    </sheetView>
  </sheetViews>
  <sheetFormatPr defaultRowHeight="15" x14ac:dyDescent="0.25"/>
  <sheetData>
    <row r="1" spans="1:1" x14ac:dyDescent="0.25">
      <c r="A1" s="6"/>
    </row>
    <row r="33" spans="21:22" x14ac:dyDescent="0.25">
      <c r="U33">
        <v>58.88</v>
      </c>
      <c r="V33">
        <f>U33*10.764</f>
        <v>633.78431999999998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2024-01-24T06:21:43Z</dcterms:modified>
</cp:coreProperties>
</file>