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 Drafting\Private Valuation\Sunil Khabiya\"/>
    </mc:Choice>
  </mc:AlternateContent>
  <bookViews>
    <workbookView xWindow="0" yWindow="0" windowWidth="15345" windowHeight="4050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4" l="1"/>
  <c r="P16" i="4"/>
  <c r="Q15" i="4"/>
  <c r="P15" i="4"/>
  <c r="Q14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P7" i="4"/>
  <c r="Q7" i="4" s="1"/>
  <c r="P6" i="4"/>
  <c r="Q6" i="4" s="1"/>
  <c r="P5" i="4"/>
  <c r="Q5" i="4" s="1"/>
  <c r="Q4" i="4"/>
  <c r="P4" i="4"/>
  <c r="Q3" i="4"/>
  <c r="P3" i="4"/>
  <c r="P2" i="4"/>
  <c r="D33" i="23" l="1"/>
  <c r="C28" i="23" l="1"/>
  <c r="D29" i="25" l="1"/>
  <c r="C29" i="25"/>
  <c r="P28" i="4" l="1"/>
  <c r="P23" i="4"/>
  <c r="C10" i="23" l="1"/>
  <c r="C11" i="23" s="1"/>
  <c r="C8" i="23"/>
  <c r="C6" i="23"/>
  <c r="C5" i="23"/>
  <c r="C14" i="23" s="1"/>
  <c r="C12" i="23" l="1"/>
  <c r="C13" i="23" s="1"/>
  <c r="C16" i="23" s="1"/>
  <c r="C19" i="23" s="1"/>
  <c r="C20" i="23" l="1"/>
  <c r="C25" i="23"/>
  <c r="C21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G2" i="4" s="1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<sst xmlns="http://schemas.openxmlformats.org/spreadsheetml/2006/main" count="130" uniqueCount="100">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</sst>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" fillId="2" borderId="0" xfId="0" applyFont="1" applyFill="1"/>
    <xf numFmtId="1" fontId="0" fillId="0" borderId="0" xfId="0" applyNumberFormat="1"/>
    <xf numFmtId="1" fontId="2" fillId="0" borderId="0" xfId="0" applyNumberFormat="1" applyFont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65315</xdr:colOff>
      <xdr:row>1</xdr:row>
      <xdr:rowOff>19049</xdr:rowOff>
    </xdr:from>
    <xdr:to>
      <xdr:col>18</xdr:col>
      <xdr:colOff>233402</xdr:colOff>
      <xdr:row>24</xdr:row>
      <xdr:rowOff>81642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922" y="209549"/>
          <a:ext cx="8128266" cy="444409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480732</xdr:colOff>
      <xdr:row>0</xdr:row>
      <xdr:rowOff>0</xdr:rowOff>
    </xdr:from>
    <xdr:to>
      <xdr:col>17</xdr:col>
      <xdr:colOff>537882</xdr:colOff>
      <xdr:row>22</xdr:row>
      <xdr:rowOff>73690</xdr:rowOff>
    </xdr:to>
    <xdr:pic>
      <xdr:nvPicPr>
        <xdr:cNvPr id="4" name="Picture 3" descr="WhatsApp Image 2024-01-15 a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6320" y="0"/>
          <a:ext cx="7318562" cy="426469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6.85546875" customWidth="1"/>
    <col min="4" max="4" width="14.5703125" customWidth="1"/>
    <col min="5" max="5" width="18.42578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60935</v>
      </c>
      <c r="F2" s="74"/>
      <c r="G2" s="121" t="s">
        <v>76</v>
      </c>
      <c r="H2" s="122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58900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58900</v>
      </c>
      <c r="D5" s="57" t="s">
        <v>61</v>
      </c>
      <c r="E5" s="58">
        <f>ROUND(C5/10.764,0)</f>
        <v>5472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29900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29000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0.12</v>
      </c>
      <c r="D8" s="101">
        <f>1-C8</f>
        <v>0.88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25520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55420</v>
      </c>
      <c r="D10" s="57" t="s">
        <v>61</v>
      </c>
      <c r="E10" s="58">
        <f>ROUND(C10/10.764,0)</f>
        <v>5149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2012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12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48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/>
      <c r="D17" s="74"/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61">
        <f>C16*E10</f>
        <v>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>
        <v>553.28</v>
      </c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>
        <v>88.23</v>
      </c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118">
        <f>SUM(C27:C28)</f>
        <v>641.51</v>
      </c>
      <c r="D29" s="118">
        <f>C29*1.1</f>
        <v>705.66100000000006</v>
      </c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70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70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F8" sqref="F8"/>
    </sheetView>
  </sheetViews>
  <sheetFormatPr defaultRowHeight="15"/>
  <cols>
    <col min="1" max="1" width="21.7109375" bestFit="1" customWidth="1"/>
    <col min="2" max="2" width="16.85546875" customWidth="1"/>
    <col min="3" max="3" width="17.140625" style="16" customWidth="1"/>
    <col min="4" max="4" width="22" style="16" customWidth="1"/>
    <col min="5" max="5" width="14.28515625" bestFit="1" customWidth="1"/>
    <col min="6" max="6" width="15.5703125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24000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</row>
    <row r="5" spans="1:8">
      <c r="A5" s="15" t="s">
        <v>15</v>
      </c>
      <c r="B5" s="19"/>
      <c r="C5" s="20">
        <f>C3-C4</f>
        <v>22000</v>
      </c>
      <c r="D5" s="23"/>
      <c r="G5" s="118"/>
    </row>
    <row r="6" spans="1:8">
      <c r="A6" s="15" t="s">
        <v>16</v>
      </c>
      <c r="B6" s="19"/>
      <c r="C6" s="20">
        <f>C4</f>
        <v>2000</v>
      </c>
      <c r="D6" s="23"/>
      <c r="G6" s="118"/>
    </row>
    <row r="7" spans="1:8">
      <c r="A7" s="15" t="s">
        <v>17</v>
      </c>
      <c r="B7" s="24"/>
      <c r="C7" s="25">
        <v>12</v>
      </c>
      <c r="D7" s="25"/>
      <c r="E7" s="16"/>
      <c r="G7" s="118"/>
    </row>
    <row r="8" spans="1:8">
      <c r="A8" s="15" t="s">
        <v>18</v>
      </c>
      <c r="B8" s="24"/>
      <c r="C8" s="25">
        <f>C9-C7</f>
        <v>48</v>
      </c>
      <c r="D8" s="25"/>
      <c r="G8" s="118"/>
      <c r="H8" s="119"/>
    </row>
    <row r="9" spans="1:8">
      <c r="A9" s="15" t="s">
        <v>19</v>
      </c>
      <c r="B9" s="24"/>
      <c r="C9" s="25">
        <v>60</v>
      </c>
      <c r="D9" s="25"/>
      <c r="H9" s="119"/>
    </row>
    <row r="10" spans="1:8" ht="30">
      <c r="A10" s="22" t="s">
        <v>20</v>
      </c>
      <c r="B10" s="24"/>
      <c r="C10" s="25">
        <f>90*C7/C9</f>
        <v>18</v>
      </c>
      <c r="D10" s="25"/>
      <c r="E10" s="16"/>
      <c r="H10" s="119"/>
    </row>
    <row r="11" spans="1:8">
      <c r="A11" s="15"/>
      <c r="B11" s="26"/>
      <c r="C11" s="27">
        <f>C10%</f>
        <v>0.18</v>
      </c>
      <c r="D11" s="27"/>
      <c r="F11" s="77"/>
      <c r="G11" s="77"/>
    </row>
    <row r="12" spans="1:8">
      <c r="A12" s="15" t="s">
        <v>21</v>
      </c>
      <c r="B12" s="19"/>
      <c r="C12" s="20">
        <f>C6*C11</f>
        <v>360</v>
      </c>
      <c r="D12" s="23"/>
      <c r="F12" s="77"/>
      <c r="G12" s="77"/>
    </row>
    <row r="13" spans="1:8">
      <c r="A13" s="15" t="s">
        <v>22</v>
      </c>
      <c r="B13" s="19"/>
      <c r="C13" s="20">
        <f>C6-C12</f>
        <v>1640</v>
      </c>
      <c r="D13" s="23"/>
      <c r="F13" s="77"/>
      <c r="G13" s="77"/>
    </row>
    <row r="14" spans="1:8">
      <c r="A14" s="15" t="s">
        <v>15</v>
      </c>
      <c r="B14" s="19"/>
      <c r="C14" s="20">
        <f>C5</f>
        <v>22000</v>
      </c>
      <c r="D14" s="23"/>
      <c r="F14" s="77"/>
      <c r="G14" s="77"/>
    </row>
    <row r="15" spans="1:8">
      <c r="A15" s="74"/>
      <c r="B15" s="19"/>
      <c r="C15" s="20"/>
      <c r="D15" s="23"/>
      <c r="F15" s="77"/>
      <c r="G15" s="77"/>
    </row>
    <row r="16" spans="1:8">
      <c r="A16" s="28" t="s">
        <v>23</v>
      </c>
      <c r="B16" s="29"/>
      <c r="C16" s="21">
        <f>C14+C13</f>
        <v>23640</v>
      </c>
      <c r="D16" s="21"/>
      <c r="E16" s="61"/>
      <c r="F16" s="77"/>
      <c r="G16" s="77"/>
    </row>
    <row r="17" spans="1:7">
      <c r="A17" s="74"/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105</v>
      </c>
      <c r="D18" s="75"/>
      <c r="E18" s="76"/>
      <c r="F18" s="77"/>
      <c r="G18" s="77"/>
    </row>
    <row r="19" spans="1:7">
      <c r="A19" s="15"/>
      <c r="B19" s="6"/>
      <c r="C19" s="30">
        <f>C18*C16</f>
        <v>2482200</v>
      </c>
      <c r="D19" s="77" t="s">
        <v>68</v>
      </c>
      <c r="E19" s="30"/>
      <c r="F19" s="77"/>
      <c r="G19" s="77"/>
    </row>
    <row r="20" spans="1:7">
      <c r="A20" s="15"/>
      <c r="B20" s="61"/>
      <c r="C20" s="31">
        <f>C19*95%</f>
        <v>2358090</v>
      </c>
      <c r="D20" s="77" t="s">
        <v>24</v>
      </c>
      <c r="E20" s="31"/>
      <c r="F20" s="77"/>
      <c r="G20" s="77"/>
    </row>
    <row r="21" spans="1:7">
      <c r="A21" s="15"/>
      <c r="B21" s="74"/>
      <c r="C21" s="31">
        <f>C19*80%</f>
        <v>1985760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210000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8274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>
        <v>21.65</v>
      </c>
      <c r="C28" s="118">
        <f>B28*10.764</f>
        <v>233.04059999999998</v>
      </c>
      <c r="D28"/>
    </row>
    <row r="29" spans="1:7">
      <c r="C29" s="118"/>
    </row>
    <row r="30" spans="1:7">
      <c r="C30" s="118"/>
    </row>
    <row r="31" spans="1:7">
      <c r="C31" s="118"/>
      <c r="D31" s="120"/>
    </row>
    <row r="32" spans="1:7">
      <c r="C32"/>
    </row>
    <row r="33" spans="1:8">
      <c r="B33">
        <v>19.25</v>
      </c>
      <c r="C33">
        <v>10.1</v>
      </c>
      <c r="D33" s="120">
        <f>C33*B33</f>
        <v>194.42499999999998</v>
      </c>
    </row>
    <row r="34" spans="1:8">
      <c r="C34"/>
      <c r="H34" s="74"/>
    </row>
    <row r="35" spans="1:8">
      <c r="C35"/>
      <c r="D35"/>
      <c r="F35" s="118"/>
    </row>
    <row r="36" spans="1:8">
      <c r="C36"/>
      <c r="D36"/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6" spans="1:8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T10" sqref="T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hidden="1" customWidth="1"/>
    <col min="10" max="10" width="9.85546875" hidden="1" customWidth="1"/>
    <col min="11" max="13" width="0" hidden="1" customWidth="1"/>
    <col min="14" max="14" width="14.7109375" hidden="1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245</v>
      </c>
      <c r="C2" s="4">
        <f t="shared" ref="C2:C15" si="2">B2*1.2</f>
        <v>294</v>
      </c>
      <c r="D2" s="4">
        <f t="shared" ref="D2:D15" si="3">C2*1.2</f>
        <v>352.8</v>
      </c>
      <c r="E2" s="5">
        <f t="shared" ref="E2:E15" si="4">R2</f>
        <v>7200000</v>
      </c>
      <c r="F2" s="66">
        <f t="shared" ref="F2:F15" si="5">ROUND((E2/B2),0)</f>
        <v>29388</v>
      </c>
      <c r="G2" s="66">
        <f t="shared" ref="G2:G15" si="6">ROUND((E2/C2),0)</f>
        <v>24490</v>
      </c>
      <c r="H2" s="66">
        <f t="shared" ref="H2:H15" si="7">ROUND((E2/D2),0)</f>
        <v>20408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4">
        <v>0</v>
      </c>
      <c r="P2" s="74">
        <f t="shared" ref="P2" si="10">O2/1.2</f>
        <v>0</v>
      </c>
      <c r="Q2" s="74">
        <v>245</v>
      </c>
      <c r="R2" s="2">
        <v>7200000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7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4">
        <v>0</v>
      </c>
      <c r="P3" s="74">
        <f>O3/1.2</f>
        <v>0</v>
      </c>
      <c r="Q3" s="74">
        <f t="shared" ref="Q2:Q16" si="11">P3/1.2</f>
        <v>0</v>
      </c>
      <c r="R3" s="2">
        <v>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4">
        <v>0</v>
      </c>
      <c r="P4" s="74">
        <f>O4/1.2</f>
        <v>0</v>
      </c>
      <c r="Q4" s="74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4">
        <v>0</v>
      </c>
      <c r="P5" s="74">
        <f t="shared" ref="P5" si="12">O5/1.2</f>
        <v>0</v>
      </c>
      <c r="Q5" s="74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4">
        <v>0</v>
      </c>
      <c r="P6" s="74">
        <f>O6/1.2</f>
        <v>0</v>
      </c>
      <c r="Q6" s="74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4">
        <v>0</v>
      </c>
      <c r="P7" s="74">
        <f>O7/1.2</f>
        <v>0</v>
      </c>
      <c r="Q7" s="74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117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4">
        <v>0</v>
      </c>
      <c r="P8" s="74">
        <f t="shared" ref="P8" si="13">O8/1.2</f>
        <v>0</v>
      </c>
      <c r="Q8" s="74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4">
        <v>0</v>
      </c>
      <c r="P9" s="74">
        <f>O9/1.2</f>
        <v>0</v>
      </c>
      <c r="Q9" s="74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117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4">
        <v>0</v>
      </c>
      <c r="P10" s="74">
        <f>O10/1.2</f>
        <v>0</v>
      </c>
      <c r="Q10" s="74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4">
        <v>0</v>
      </c>
      <c r="P11" s="74">
        <f t="shared" ref="P11" si="14">O11/1.2</f>
        <v>0</v>
      </c>
      <c r="Q11" s="74">
        <f t="shared" si="11"/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4">
        <v>0</v>
      </c>
      <c r="P12" s="74">
        <f>O12/1.2</f>
        <v>0</v>
      </c>
      <c r="Q12" s="74">
        <f t="shared" si="11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4">
        <v>0</v>
      </c>
      <c r="P13" s="74">
        <f>O13/1.2</f>
        <v>0</v>
      </c>
      <c r="Q13" s="74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4">
        <v>0</v>
      </c>
      <c r="P14" s="74">
        <f t="shared" ref="P14" si="15">O14/1.2</f>
        <v>0</v>
      </c>
      <c r="Q14" s="74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4">
        <v>0</v>
      </c>
      <c r="P15" s="74">
        <f>O15/1.2</f>
        <v>0</v>
      </c>
      <c r="Q15" s="74">
        <f t="shared" si="11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 s="74">
        <v>0</v>
      </c>
      <c r="P16" s="74">
        <f>O16/1.2</f>
        <v>0</v>
      </c>
      <c r="Q16" s="74">
        <f t="shared" si="11"/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ref="P17" si="25">O17/1.2</f>
        <v>0</v>
      </c>
      <c r="Q17">
        <f t="shared" ref="Q17:Q18" si="26">P17/1.2</f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4">
        <v>0</v>
      </c>
      <c r="P19" s="74">
        <f>O19/1.2</f>
        <v>0</v>
      </c>
      <c r="Q19" s="74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O23" s="10">
        <v>770</v>
      </c>
      <c r="P23" s="10">
        <f>O23*1.1</f>
        <v>847.00000000000011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  <c r="O28" s="10">
        <v>78.73</v>
      </c>
      <c r="P28" s="10">
        <f>O28*10.764</f>
        <v>847.44971999999996</v>
      </c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abSelected="1" zoomScale="70" zoomScaleNormal="70" workbookViewId="0">
      <selection activeCell="W15" activeCellId="1" sqref="X19 W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T12" activeCellId="1" sqref="T13 T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2024-01-15T10:37:24Z</dcterms:modified>
</cp:coreProperties>
</file>