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5"/>
  <workbookPr filterPrivacy="1" defaultThemeVersion="124226"/>
  <xr:revisionPtr revIDLastSave="0" documentId="13_ncr:1_{34864B03-2C5A-4425-BF33-47FF45D2A559}" xr6:coauthVersionLast="36" xr6:coauthVersionMax="36" xr10:uidLastSave="{00000000-0000-0000-0000-000000000000}"/>
  <bookViews>
    <workbookView xWindow="0" yWindow="0" windowWidth="28800" windowHeight="12105" activeTab="1" xr2:uid="{00000000-000D-0000-FFFF-FFFF00000000}"/>
  </bookViews>
  <sheets>
    <sheet name="2001-2005" sheetId="8" r:id="rId1"/>
    <sheet name="2005-2023" sheetId="4" r:id="rId2"/>
    <sheet name="cost in. index" sheetId="9" r:id="rId3"/>
    <sheet name="2001-Rate" sheetId="10" r:id="rId4"/>
    <sheet name="2005-rate" sheetId="5" r:id="rId5"/>
    <sheet name="2024-RR" sheetId="6" r:id="rId6"/>
    <sheet name="Area page" sheetId="7" r:id="rId7"/>
  </sheets>
  <calcPr calcId="191029"/>
</workbook>
</file>

<file path=xl/calcChain.xml><?xml version="1.0" encoding="utf-8"?>
<calcChain xmlns="http://schemas.openxmlformats.org/spreadsheetml/2006/main">
  <c r="C8" i="4" l="1"/>
  <c r="C21" i="8" l="1"/>
  <c r="C15" i="8"/>
  <c r="D6" i="8" l="1"/>
  <c r="U36" i="8" l="1"/>
  <c r="C19" i="8"/>
  <c r="C14" i="8"/>
  <c r="C12" i="8"/>
  <c r="C17" i="8" s="1"/>
  <c r="C6" i="8"/>
  <c r="G3" i="8"/>
  <c r="C23" i="8" l="1"/>
  <c r="H8" i="4"/>
  <c r="E23" i="8" l="1"/>
  <c r="E25" i="8" s="1"/>
  <c r="E26" i="8" s="1"/>
  <c r="F23" i="8"/>
  <c r="F24" i="8" s="1"/>
  <c r="C26" i="8" s="1"/>
  <c r="F3" i="4"/>
  <c r="E28" i="8" l="1"/>
  <c r="C25" i="8" s="1"/>
  <c r="C28" i="8" s="1"/>
  <c r="G3" i="4"/>
  <c r="C40" i="8" l="1"/>
  <c r="F40" i="8" s="1"/>
  <c r="F45" i="8" s="1"/>
  <c r="C30" i="8"/>
  <c r="C31" i="8" s="1"/>
  <c r="C12" i="4"/>
  <c r="C34" i="8" l="1"/>
  <c r="C35" i="8" s="1"/>
  <c r="C19" i="4"/>
  <c r="C20" i="4" s="1"/>
  <c r="C21" i="4" s="1"/>
  <c r="U36" i="4" l="1"/>
  <c r="C14" i="4" l="1"/>
  <c r="C6" i="4"/>
  <c r="D6" i="4" s="1"/>
  <c r="C15" i="4" l="1"/>
  <c r="C17" i="4" l="1"/>
  <c r="C23" i="4" s="1"/>
  <c r="E23" i="4" l="1"/>
  <c r="E25" i="4" s="1"/>
  <c r="E26" i="4" s="1"/>
  <c r="F23" i="4"/>
  <c r="F24" i="4" s="1"/>
  <c r="C26" i="4" s="1"/>
  <c r="E28" i="4" l="1"/>
  <c r="C25" i="4" s="1"/>
  <c r="C28" i="4" l="1"/>
  <c r="C30" i="4" l="1"/>
  <c r="C31" i="4" s="1"/>
  <c r="C34" i="4" s="1"/>
  <c r="C40" i="4"/>
  <c r="F40" i="4" s="1"/>
  <c r="F45" i="4" s="1"/>
  <c r="C35" i="4" l="1"/>
</calcChain>
</file>

<file path=xl/sharedStrings.xml><?xml version="1.0" encoding="utf-8"?>
<sst xmlns="http://schemas.openxmlformats.org/spreadsheetml/2006/main" count="107" uniqueCount="62">
  <si>
    <t>Year of Construction</t>
  </si>
  <si>
    <t>Age of Building</t>
  </si>
  <si>
    <t>Depreciation</t>
  </si>
  <si>
    <t>Amount of Depreciation</t>
  </si>
  <si>
    <t>Depreciated Fair Market Value</t>
  </si>
  <si>
    <t>Stamp Duty</t>
  </si>
  <si>
    <t>Registration Charges</t>
  </si>
  <si>
    <t xml:space="preserve"> Cost of Acquisition</t>
  </si>
  <si>
    <t>Depreciated Cost of Interior</t>
  </si>
  <si>
    <t>Total Cost of Acquisition</t>
  </si>
  <si>
    <t>Indexed Cost of Acquisition</t>
  </si>
  <si>
    <t>Value of Property as on Year</t>
  </si>
  <si>
    <t>Current Year</t>
  </si>
  <si>
    <t>Sq.FT.</t>
  </si>
  <si>
    <t>Sq.M.</t>
  </si>
  <si>
    <t>Ready Reckoner</t>
  </si>
  <si>
    <t>Area of Flat</t>
  </si>
  <si>
    <t>Cost of Construction of Flat</t>
  </si>
  <si>
    <t>Flat</t>
  </si>
  <si>
    <t>Rate for Cost of Construction (For Flat)</t>
  </si>
  <si>
    <t xml:space="preserve">Total </t>
  </si>
  <si>
    <t>Value of the flat (BU area * Rate)</t>
  </si>
  <si>
    <t xml:space="preserve">stamp duty </t>
  </si>
  <si>
    <t>registration ch - 1%</t>
  </si>
  <si>
    <t>1. Rate Increase by 5% if the property is located on above 5th floor</t>
  </si>
  <si>
    <t>2. For car parking 25% rate of Ready reckoner.</t>
  </si>
  <si>
    <t xml:space="preserve">3. Considered lowest range. Above 10 lakh stamp duty is 8%. </t>
  </si>
  <si>
    <t>Page No.</t>
  </si>
  <si>
    <t>Zone No.</t>
  </si>
  <si>
    <t>Rate</t>
  </si>
  <si>
    <t>maximum</t>
  </si>
  <si>
    <t xml:space="preserve">4. Registration charges 1% or Maximum 20000/- </t>
  </si>
  <si>
    <t>bua</t>
  </si>
  <si>
    <t xml:space="preserve">{(100-10) x32}/60.00 </t>
  </si>
  <si>
    <t>103/493 - TPS 3</t>
  </si>
  <si>
    <t>7.50 to 10 lakhs</t>
  </si>
  <si>
    <t>possession</t>
  </si>
  <si>
    <t>Particulars</t>
  </si>
  <si>
    <t>Year</t>
  </si>
  <si>
    <t>Amount</t>
  </si>
  <si>
    <t>Cost Inflation Index Year</t>
  </si>
  <si>
    <t>Present Cost Inflation Index Year</t>
  </si>
  <si>
    <t>TOTAL</t>
  </si>
  <si>
    <t>ca</t>
  </si>
  <si>
    <t>RR 2005</t>
  </si>
  <si>
    <t>12/89</t>
  </si>
  <si>
    <t>Flat on 7th floor</t>
  </si>
  <si>
    <t>Add : 5% flat on 7th floor</t>
  </si>
  <si>
    <t>stamp duty - 8%</t>
  </si>
  <si>
    <t>-</t>
  </si>
  <si>
    <t>Room no. 4</t>
  </si>
  <si>
    <t>Indexed Cost - 2005</t>
  </si>
  <si>
    <t>Indexed Cost -2023</t>
  </si>
  <si>
    <t>Indexed Cost -2005</t>
  </si>
  <si>
    <t>Indexed Cost - 2001</t>
  </si>
  <si>
    <t>as per client info</t>
  </si>
  <si>
    <t>RR 2001</t>
  </si>
  <si>
    <t>8</t>
  </si>
  <si>
    <t>stamp duty - 6%</t>
  </si>
  <si>
    <t xml:space="preserve">{(100-10) x63}/70.00 </t>
  </si>
  <si>
    <t>Sitaram Gamre - 2001-2005</t>
  </si>
  <si>
    <t>Sitaram Gamre  - 2005-2023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</si>
</sst>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.000_ ;_ * \-#,##0.000_ ;_ * &quot;-&quot;???_ ;_ @_ "/>
  </numFmts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b/>
      <sz val="11"/>
      <color rgb="FF000000"/>
      <name val="Arial Narrow"/>
      <family val="2"/>
    </font>
    <font>
      <sz val="11"/>
      <color rgb="FF000000"/>
      <name val="Arial Narrow"/>
      <family val="2"/>
    </font>
    <font>
      <sz val="11"/>
      <color rgb="FF00000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rgb="FFB2B2B2"/>
      </bottom>
      <diagonal/>
    </border>
    <border>
      <left/>
      <right/>
      <top style="medium">
        <color indexed="64"/>
      </top>
      <bottom style="thin">
        <color rgb="FFB2B2B2"/>
      </bottom>
      <diagonal/>
    </border>
    <border>
      <left/>
      <right style="medium">
        <color indexed="64"/>
      </right>
      <top style="medium">
        <color indexed="64"/>
      </top>
      <bottom style="thin">
        <color rgb="FFB2B2B2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43" fontId="4" fillId="0" borderId="0" applyFont="0" applyFill="0" applyBorder="0" applyAlignment="0" applyProtection="0"/>
    <xf numFmtId="0" fontId="4" fillId="8" borderId="1" applyNumberFormat="0" applyFont="0" applyAlignment="0" applyProtection="0"/>
    <xf numFmtId="43" fontId="4" fillId="0" borderId="0" applyFont="0" applyFill="0" applyBorder="0" applyAlignment="0" applyProtection="0"/>
  </cellStyleXfs>
  <cellXfs count="102">
    <xf numFmtId="0" fontId="0" fillId="0" borderId="0" xfId="0"/>
    <xf numFmtId="43" fontId="0" fillId="0" borderId="0" xfId="1" applyFont="1"/>
    <xf numFmtId="43" fontId="0" fillId="0" borderId="0" xfId="0" applyNumberFormat="1"/>
    <xf numFmtId="49" fontId="0" fillId="0" borderId="0" xfId="0" applyNumberFormat="1"/>
    <xf numFmtId="0" fontId="5" fillId="0" borderId="0" xfId="0" applyFont="1"/>
    <xf numFmtId="43" fontId="5" fillId="0" borderId="0" xfId="1" applyFont="1"/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3" fontId="0" fillId="0" borderId="0" xfId="0" applyNumberFormat="1"/>
    <xf numFmtId="0" fontId="6" fillId="3" borderId="0" xfId="0" applyFont="1" applyFill="1" applyBorder="1" applyAlignment="1">
      <alignment horizontal="right"/>
    </xf>
    <xf numFmtId="10" fontId="0" fillId="0" borderId="0" xfId="0" applyNumberFormat="1"/>
    <xf numFmtId="43" fontId="2" fillId="0" borderId="0" xfId="1" applyFont="1"/>
    <xf numFmtId="43" fontId="2" fillId="0" borderId="0" xfId="0" applyNumberFormat="1" applyFont="1"/>
    <xf numFmtId="43" fontId="2" fillId="7" borderId="2" xfId="1" applyFont="1" applyFill="1" applyBorder="1"/>
    <xf numFmtId="0" fontId="0" fillId="4" borderId="3" xfId="0" applyFill="1" applyBorder="1"/>
    <xf numFmtId="0" fontId="0" fillId="5" borderId="7" xfId="0" applyFill="1" applyBorder="1"/>
    <xf numFmtId="0" fontId="0" fillId="5" borderId="0" xfId="0" applyFill="1" applyBorder="1"/>
    <xf numFmtId="0" fontId="0" fillId="5" borderId="3" xfId="0" applyFill="1" applyBorder="1"/>
    <xf numFmtId="0" fontId="0" fillId="5" borderId="0" xfId="0" applyFill="1" applyBorder="1" applyAlignment="1">
      <alignment horizontal="right"/>
    </xf>
    <xf numFmtId="0" fontId="0" fillId="5" borderId="3" xfId="0" applyFill="1" applyBorder="1" applyAlignment="1">
      <alignment horizontal="right"/>
    </xf>
    <xf numFmtId="43" fontId="0" fillId="5" borderId="3" xfId="1" applyFont="1" applyFill="1" applyBorder="1" applyAlignment="1">
      <alignment horizontal="right"/>
    </xf>
    <xf numFmtId="0" fontId="0" fillId="5" borderId="7" xfId="0" applyFill="1" applyBorder="1" applyAlignment="1">
      <alignment horizontal="center" vertical="top"/>
    </xf>
    <xf numFmtId="0" fontId="2" fillId="3" borderId="7" xfId="0" applyFont="1" applyFill="1" applyBorder="1"/>
    <xf numFmtId="0" fontId="0" fillId="3" borderId="0" xfId="0" applyFill="1" applyBorder="1"/>
    <xf numFmtId="43" fontId="0" fillId="3" borderId="3" xfId="1" applyFont="1" applyFill="1" applyBorder="1"/>
    <xf numFmtId="0" fontId="0" fillId="3" borderId="3" xfId="0" applyFill="1" applyBorder="1"/>
    <xf numFmtId="0" fontId="0" fillId="3" borderId="7" xfId="0" applyFill="1" applyBorder="1"/>
    <xf numFmtId="0" fontId="0" fillId="3" borderId="7" xfId="0" applyFont="1" applyFill="1" applyBorder="1"/>
    <xf numFmtId="2" fontId="1" fillId="3" borderId="3" xfId="0" applyNumberFormat="1" applyFont="1" applyFill="1" applyBorder="1"/>
    <xf numFmtId="10" fontId="0" fillId="3" borderId="3" xfId="1" applyNumberFormat="1" applyFont="1" applyFill="1" applyBorder="1"/>
    <xf numFmtId="43" fontId="0" fillId="5" borderId="3" xfId="0" applyNumberFormat="1" applyFill="1" applyBorder="1"/>
    <xf numFmtId="0" fontId="0" fillId="6" borderId="7" xfId="0" applyFill="1" applyBorder="1"/>
    <xf numFmtId="0" fontId="0" fillId="6" borderId="0" xfId="0" applyFill="1" applyBorder="1"/>
    <xf numFmtId="0" fontId="0" fillId="6" borderId="3" xfId="0" applyFill="1" applyBorder="1"/>
    <xf numFmtId="0" fontId="6" fillId="6" borderId="7" xfId="0" applyFont="1" applyFill="1" applyBorder="1"/>
    <xf numFmtId="0" fontId="6" fillId="6" borderId="0" xfId="0" applyFont="1" applyFill="1" applyBorder="1"/>
    <xf numFmtId="43" fontId="6" fillId="6" borderId="3" xfId="1" applyFont="1" applyFill="1" applyBorder="1"/>
    <xf numFmtId="0" fontId="6" fillId="0" borderId="7" xfId="0" applyFont="1" applyBorder="1"/>
    <xf numFmtId="0" fontId="6" fillId="0" borderId="0" xfId="0" applyFont="1" applyBorder="1"/>
    <xf numFmtId="0" fontId="6" fillId="5" borderId="7" xfId="0" applyFont="1" applyFill="1" applyBorder="1"/>
    <xf numFmtId="0" fontId="6" fillId="5" borderId="0" xfId="0" applyFont="1" applyFill="1" applyBorder="1"/>
    <xf numFmtId="43" fontId="6" fillId="5" borderId="3" xfId="0" applyNumberFormat="1" applyFont="1" applyFill="1" applyBorder="1"/>
    <xf numFmtId="0" fontId="1" fillId="5" borderId="7" xfId="0" applyFont="1" applyFill="1" applyBorder="1"/>
    <xf numFmtId="0" fontId="1" fillId="5" borderId="0" xfId="0" applyFont="1" applyFill="1" applyBorder="1"/>
    <xf numFmtId="43" fontId="1" fillId="5" borderId="3" xfId="0" applyNumberFormat="1" applyFont="1" applyFill="1" applyBorder="1"/>
    <xf numFmtId="0" fontId="1" fillId="5" borderId="3" xfId="0" applyFont="1" applyFill="1" applyBorder="1"/>
    <xf numFmtId="43" fontId="0" fillId="3" borderId="3" xfId="0" applyNumberFormat="1" applyFill="1" applyBorder="1"/>
    <xf numFmtId="0" fontId="0" fillId="7" borderId="7" xfId="0" applyFill="1" applyBorder="1"/>
    <xf numFmtId="0" fontId="0" fillId="7" borderId="0" xfId="0" applyFill="1" applyBorder="1"/>
    <xf numFmtId="0" fontId="0" fillId="7" borderId="8" xfId="0" applyFill="1" applyBorder="1"/>
    <xf numFmtId="0" fontId="0" fillId="7" borderId="9" xfId="0" applyFill="1" applyBorder="1"/>
    <xf numFmtId="0" fontId="6" fillId="0" borderId="0" xfId="0" applyFont="1" applyFill="1" applyBorder="1" applyAlignment="1">
      <alignment horizontal="center"/>
    </xf>
    <xf numFmtId="43" fontId="0" fillId="0" borderId="0" xfId="0" applyNumberFormat="1" applyFill="1"/>
    <xf numFmtId="0" fontId="6" fillId="2" borderId="10" xfId="0" applyFont="1" applyFill="1" applyBorder="1" applyAlignment="1">
      <alignment horizontal="center"/>
    </xf>
    <xf numFmtId="0" fontId="0" fillId="2" borderId="10" xfId="0" applyFill="1" applyBorder="1"/>
    <xf numFmtId="43" fontId="0" fillId="2" borderId="10" xfId="0" applyNumberFormat="1" applyFill="1" applyBorder="1"/>
    <xf numFmtId="0" fontId="0" fillId="0" borderId="10" xfId="0" applyBorder="1"/>
    <xf numFmtId="43" fontId="0" fillId="0" borderId="10" xfId="1" applyFont="1" applyBorder="1"/>
    <xf numFmtId="43" fontId="0" fillId="0" borderId="10" xfId="0" applyNumberFormat="1" applyBorder="1"/>
    <xf numFmtId="0" fontId="1" fillId="2" borderId="0" xfId="0" applyFont="1" applyFill="1"/>
    <xf numFmtId="0" fontId="2" fillId="9" borderId="7" xfId="0" applyFont="1" applyFill="1" applyBorder="1"/>
    <xf numFmtId="0" fontId="2" fillId="9" borderId="0" xfId="0" applyFont="1" applyFill="1" applyBorder="1"/>
    <xf numFmtId="43" fontId="2" fillId="9" borderId="3" xfId="0" applyNumberFormat="1" applyFont="1" applyFill="1" applyBorder="1"/>
    <xf numFmtId="0" fontId="0" fillId="9" borderId="0" xfId="0" applyFill="1"/>
    <xf numFmtId="43" fontId="0" fillId="9" borderId="0" xfId="0" applyNumberFormat="1" applyFill="1"/>
    <xf numFmtId="43" fontId="0" fillId="9" borderId="0" xfId="1" applyFont="1" applyFill="1"/>
    <xf numFmtId="0" fontId="8" fillId="0" borderId="2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4" fontId="10" fillId="0" borderId="16" xfId="0" applyNumberFormat="1" applyFont="1" applyBorder="1" applyAlignment="1">
      <alignment horizontal="right" vertical="center"/>
    </xf>
    <xf numFmtId="4" fontId="9" fillId="0" borderId="16" xfId="0" applyNumberFormat="1" applyFont="1" applyBorder="1" applyAlignment="1">
      <alignment horizontal="right" vertical="center"/>
    </xf>
    <xf numFmtId="0" fontId="2" fillId="0" borderId="0" xfId="0" applyFont="1"/>
    <xf numFmtId="4" fontId="2" fillId="0" borderId="0" xfId="0" applyNumberFormat="1" applyFont="1"/>
    <xf numFmtId="0" fontId="0" fillId="5" borderId="7" xfId="0" applyFill="1" applyBorder="1" applyAlignment="1">
      <alignment horizontal="center" vertical="top"/>
    </xf>
    <xf numFmtId="164" fontId="0" fillId="0" borderId="0" xfId="0" applyNumberFormat="1"/>
    <xf numFmtId="17" fontId="0" fillId="2" borderId="10" xfId="0" quotePrefix="1" applyNumberFormat="1" applyFill="1" applyBorder="1" applyAlignment="1">
      <alignment horizontal="right" vertical="center"/>
    </xf>
    <xf numFmtId="43" fontId="6" fillId="0" borderId="3" xfId="0" applyNumberFormat="1" applyFont="1" applyBorder="1"/>
    <xf numFmtId="0" fontId="6" fillId="5" borderId="3" xfId="0" applyFont="1" applyFill="1" applyBorder="1"/>
    <xf numFmtId="0" fontId="6" fillId="5" borderId="3" xfId="0" applyFont="1" applyFill="1" applyBorder="1" applyAlignment="1">
      <alignment horizontal="right"/>
    </xf>
    <xf numFmtId="43" fontId="6" fillId="5" borderId="3" xfId="1" quotePrefix="1" applyFont="1" applyFill="1" applyBorder="1" applyAlignment="1">
      <alignment horizontal="right"/>
    </xf>
    <xf numFmtId="43" fontId="6" fillId="3" borderId="3" xfId="1" applyFont="1" applyFill="1" applyBorder="1"/>
    <xf numFmtId="0" fontId="6" fillId="3" borderId="3" xfId="0" applyFont="1" applyFill="1" applyBorder="1"/>
    <xf numFmtId="2" fontId="6" fillId="3" borderId="3" xfId="0" applyNumberFormat="1" applyFont="1" applyFill="1" applyBorder="1"/>
    <xf numFmtId="0" fontId="5" fillId="0" borderId="0" xfId="0" applyFont="1" applyAlignment="1">
      <alignment horizontal="left"/>
    </xf>
    <xf numFmtId="0" fontId="7" fillId="8" borderId="4" xfId="2" applyFont="1" applyBorder="1" applyAlignment="1">
      <alignment horizontal="center"/>
    </xf>
    <xf numFmtId="0" fontId="7" fillId="8" borderId="5" xfId="2" applyFont="1" applyBorder="1" applyAlignment="1">
      <alignment horizontal="center"/>
    </xf>
    <xf numFmtId="0" fontId="7" fillId="8" borderId="6" xfId="2" applyFont="1" applyBorder="1" applyAlignment="1">
      <alignment horizontal="center"/>
    </xf>
    <xf numFmtId="0" fontId="3" fillId="4" borderId="7" xfId="0" applyFont="1" applyFill="1" applyBorder="1" applyAlignment="1">
      <alignment horizontal="center"/>
    </xf>
    <xf numFmtId="0" fontId="3" fillId="4" borderId="0" xfId="0" applyFont="1" applyFill="1" applyBorder="1" applyAlignment="1">
      <alignment horizontal="center"/>
    </xf>
    <xf numFmtId="0" fontId="6" fillId="2" borderId="11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5" borderId="7" xfId="0" applyFill="1" applyBorder="1" applyAlignment="1">
      <alignment horizontal="center" vertical="top"/>
    </xf>
    <xf numFmtId="0" fontId="0" fillId="0" borderId="11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2" xfId="0" applyBorder="1" applyAlignment="1">
      <alignment horizontal="center"/>
    </xf>
    <xf numFmtId="0" fontId="6" fillId="2" borderId="10" xfId="0" applyFont="1" applyFill="1" applyBorder="1"/>
    <xf numFmtId="17" fontId="6" fillId="2" borderId="10" xfId="0" quotePrefix="1" applyNumberFormat="1" applyFont="1" applyFill="1" applyBorder="1" applyAlignment="1">
      <alignment horizontal="right" vertical="center"/>
    </xf>
    <xf numFmtId="43" fontId="6" fillId="2" borderId="10" xfId="0" applyNumberFormat="1" applyFont="1" applyFill="1" applyBorder="1"/>
    <xf numFmtId="43" fontId="6" fillId="0" borderId="0" xfId="0" applyNumberFormat="1" applyFont="1" applyFill="1"/>
    <xf numFmtId="0" fontId="6" fillId="0" borderId="0" xfId="0" applyFont="1"/>
  </cellXfs>
  <cellStyles count="4">
    <cellStyle name="Comma" xfId="1" builtinId="3"/>
    <cellStyle name="Comma 2" xfId="3" xr:uid="{00000000-0005-0000-0000-00002F000000}"/>
    <cellStyle name="Normal" xfId="0" builtinId="0"/>
    <cellStyle name="Note" xfId="2" builtin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8964</xdr:colOff>
      <xdr:row>51</xdr:row>
      <xdr:rowOff>185457</xdr:rowOff>
    </xdr:from>
    <xdr:to>
      <xdr:col>30</xdr:col>
      <xdr:colOff>127809</xdr:colOff>
      <xdr:row>90</xdr:row>
      <xdr:rowOff>70243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C6C920-DB13-4CC8-BD76-E70E8FABF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62814" y="10929657"/>
          <a:ext cx="13025220" cy="7314286"/>
        </a:xfrm>
        <a:prstGeom prst="rect">
          <a:avLst/>
        </a:prstGeom>
      </xdr:spPr>
    </xdr:pic>
    <xdr:clientData/>
  </xdr:twoCellAnchor>
  <xdr:twoCellAnchor editAs="oneCell">
    <xdr:from>
      <xdr:col>6</xdr:col>
      <xdr:colOff>1076741</xdr:colOff>
      <xdr:row>9</xdr:row>
      <xdr:rowOff>132523</xdr:rowOff>
    </xdr:from>
    <xdr:to>
      <xdr:col>17</xdr:col>
      <xdr:colOff>132523</xdr:colOff>
      <xdr:row>53</xdr:row>
      <xdr:rowOff>4971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980105C-7AF2-4813-A047-DE93F8870C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7177" t="10468" r="28297" b="9329"/>
        <a:stretch/>
      </xdr:blipFill>
      <xdr:spPr>
        <a:xfrm>
          <a:off x="8744366" y="2237548"/>
          <a:ext cx="8123582" cy="82544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8964</xdr:colOff>
      <xdr:row>51</xdr:row>
      <xdr:rowOff>185457</xdr:rowOff>
    </xdr:from>
    <xdr:to>
      <xdr:col>30</xdr:col>
      <xdr:colOff>127809</xdr:colOff>
      <xdr:row>90</xdr:row>
      <xdr:rowOff>70243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62814" y="10548657"/>
          <a:ext cx="13025220" cy="7314286"/>
        </a:xfrm>
        <a:prstGeom prst="rect">
          <a:avLst/>
        </a:prstGeom>
      </xdr:spPr>
    </xdr:pic>
    <xdr:clientData/>
  </xdr:twoCellAnchor>
  <xdr:twoCellAnchor editAs="oneCell">
    <xdr:from>
      <xdr:col>6</xdr:col>
      <xdr:colOff>1076741</xdr:colOff>
      <xdr:row>9</xdr:row>
      <xdr:rowOff>132523</xdr:rowOff>
    </xdr:from>
    <xdr:to>
      <xdr:col>17</xdr:col>
      <xdr:colOff>132523</xdr:colOff>
      <xdr:row>49</xdr:row>
      <xdr:rowOff>128796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08AEFE-0A96-4D0B-9AA5-BDA85EAFEA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7177" t="10468" r="28297" b="9329"/>
        <a:stretch/>
      </xdr:blipFill>
      <xdr:spPr>
        <a:xfrm>
          <a:off x="8539371" y="2236306"/>
          <a:ext cx="8141804" cy="824947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FA6E78-8115-4806-816F-F69C0906F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3026CC-37D1-4D23-AB57-99F6DB00E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9CDEC4-735F-4078-B9AC-EF87F1BCC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47625</xdr:colOff>
      <xdr:row>0</xdr:row>
      <xdr:rowOff>0</xdr:rowOff>
    </xdr:from>
    <xdr:to>
      <xdr:col>23</xdr:col>
      <xdr:colOff>140589</xdr:colOff>
      <xdr:row>31</xdr:row>
      <xdr:rowOff>8239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A3FA31F-EEF3-44B1-98F9-71D408B18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14825" y="0"/>
          <a:ext cx="10513314" cy="5913739"/>
        </a:xfrm>
        <a:prstGeom prst="rect">
          <a:avLst/>
        </a:prstGeom>
      </xdr:spPr>
    </xdr:pic>
    <xdr:clientData/>
  </xdr:twoCellAnchor>
  <xdr:twoCellAnchor editAs="oneCell">
    <xdr:from>
      <xdr:col>21</xdr:col>
      <xdr:colOff>337607</xdr:colOff>
      <xdr:row>2</xdr:row>
      <xdr:rowOff>38100</xdr:rowOff>
    </xdr:from>
    <xdr:to>
      <xdr:col>36</xdr:col>
      <xdr:colOff>64388</xdr:colOff>
      <xdr:row>28</xdr:row>
      <xdr:rowOff>74914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D5A1875-8E87-44AF-AA25-9AB8B6C79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805957" y="419100"/>
          <a:ext cx="8870781" cy="4989814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27</xdr:row>
      <xdr:rowOff>152400</xdr:rowOff>
    </xdr:from>
    <xdr:to>
      <xdr:col>37</xdr:col>
      <xdr:colOff>597789</xdr:colOff>
      <xdr:row>81</xdr:row>
      <xdr:rowOff>151114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C6A0E3-5676-4C63-883E-3E0C11CD0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34025" y="52959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1563D-797F-413E-A70A-2D5167C08DCF}">
  <dimension ref="A1:U45"/>
  <sheetViews>
    <sheetView workbookViewId="0">
      <selection activeCell="F10" sqref="F10"/>
    </sheetView>
  </sheetViews>
  <sheetFormatPr defaultRowHeight="15" x14ac:dyDescent="0.25"/>
  <cols>
    <col min="1" max="1" width="21.28515625" customWidth="1"/>
    <col min="2" max="2" width="19.28515625" customWidth="1"/>
    <col min="3" max="3" width="22.5703125" customWidth="1"/>
    <col min="4" max="4" width="18.5703125" customWidth="1"/>
    <col min="5" max="5" width="16.140625" customWidth="1"/>
    <col min="6" max="6" width="17.140625" customWidth="1"/>
    <col min="7" max="7" width="18" customWidth="1"/>
    <col min="8" max="8" width="17.140625" customWidth="1"/>
    <col min="9" max="9" width="13.42578125" customWidth="1"/>
    <col min="10" max="10" width="12.7109375" customWidth="1"/>
    <col min="11" max="11" width="19.85546875" customWidth="1"/>
  </cols>
  <sheetData>
    <row r="1" spans="1:12" ht="26.25" x14ac:dyDescent="0.4">
      <c r="A1" s="85" t="s">
        <v>60</v>
      </c>
      <c r="B1" s="86"/>
      <c r="C1" s="87"/>
      <c r="E1" t="s">
        <v>50</v>
      </c>
    </row>
    <row r="2" spans="1:12" ht="15" customHeight="1" x14ac:dyDescent="0.25">
      <c r="A2" s="88" t="s">
        <v>11</v>
      </c>
      <c r="B2" s="89"/>
      <c r="C2" s="14">
        <v>2001</v>
      </c>
      <c r="E2" t="s">
        <v>43</v>
      </c>
      <c r="F2">
        <v>14.68</v>
      </c>
    </row>
    <row r="3" spans="1:12" x14ac:dyDescent="0.25">
      <c r="A3" s="15"/>
      <c r="B3" s="16"/>
      <c r="C3" s="17"/>
      <c r="E3" t="s">
        <v>32</v>
      </c>
      <c r="F3">
        <v>18.731000000000002</v>
      </c>
      <c r="G3">
        <f>F3/F2</f>
        <v>1.2759536784741146</v>
      </c>
      <c r="L3" s="3"/>
    </row>
    <row r="4" spans="1:12" x14ac:dyDescent="0.25">
      <c r="A4" s="15" t="s">
        <v>12</v>
      </c>
      <c r="B4" s="16"/>
      <c r="C4" s="78">
        <v>2001</v>
      </c>
      <c r="G4" s="90" t="s">
        <v>56</v>
      </c>
      <c r="H4" s="91"/>
      <c r="K4" s="92"/>
      <c r="L4" s="92"/>
    </row>
    <row r="5" spans="1:12" x14ac:dyDescent="0.25">
      <c r="A5" s="15" t="s">
        <v>0</v>
      </c>
      <c r="B5" s="16"/>
      <c r="C5" s="78">
        <v>1938</v>
      </c>
      <c r="D5" t="s">
        <v>55</v>
      </c>
      <c r="G5" s="53" t="s">
        <v>27</v>
      </c>
      <c r="H5" s="97">
        <v>41</v>
      </c>
      <c r="J5" s="10"/>
    </row>
    <row r="6" spans="1:12" x14ac:dyDescent="0.25">
      <c r="A6" s="15" t="s">
        <v>1</v>
      </c>
      <c r="B6" s="18"/>
      <c r="C6" s="78">
        <f>C4-C5</f>
        <v>63</v>
      </c>
      <c r="D6" s="101">
        <f>70-C6</f>
        <v>7</v>
      </c>
      <c r="G6" s="53" t="s">
        <v>28</v>
      </c>
      <c r="H6" s="98" t="s">
        <v>57</v>
      </c>
    </row>
    <row r="7" spans="1:12" x14ac:dyDescent="0.25">
      <c r="A7" s="93" t="s">
        <v>16</v>
      </c>
      <c r="B7" s="18" t="s">
        <v>13</v>
      </c>
      <c r="C7" s="79" t="s">
        <v>14</v>
      </c>
      <c r="G7" s="53" t="s">
        <v>29</v>
      </c>
      <c r="H7" s="99">
        <v>44550</v>
      </c>
      <c r="I7" s="2"/>
    </row>
    <row r="8" spans="1:12" ht="15.75" customHeight="1" x14ac:dyDescent="0.25">
      <c r="A8" s="93"/>
      <c r="B8" s="18"/>
      <c r="C8" s="80">
        <v>18.73</v>
      </c>
      <c r="D8" s="75"/>
      <c r="F8" s="1"/>
      <c r="G8" s="51"/>
      <c r="H8" s="100"/>
      <c r="I8" s="2"/>
    </row>
    <row r="9" spans="1:12" ht="33.75" customHeight="1" x14ac:dyDescent="0.25">
      <c r="A9" s="74"/>
      <c r="B9" s="18"/>
      <c r="C9" s="79"/>
      <c r="G9" s="9" t="s">
        <v>20</v>
      </c>
      <c r="H9" s="2"/>
      <c r="K9" s="1"/>
    </row>
    <row r="10" spans="1:12" x14ac:dyDescent="0.25">
      <c r="A10" s="22" t="s">
        <v>19</v>
      </c>
      <c r="B10" s="23"/>
      <c r="C10" s="81">
        <v>4500</v>
      </c>
      <c r="D10" t="s">
        <v>24</v>
      </c>
      <c r="I10" s="2"/>
    </row>
    <row r="11" spans="1:12" x14ac:dyDescent="0.25">
      <c r="A11" s="22"/>
      <c r="B11" s="23"/>
      <c r="C11" s="82"/>
      <c r="D11" t="s">
        <v>25</v>
      </c>
    </row>
    <row r="12" spans="1:12" x14ac:dyDescent="0.25">
      <c r="A12" s="26" t="s">
        <v>17</v>
      </c>
      <c r="B12" s="23"/>
      <c r="C12" s="81">
        <f>ROUND(C8*C10,0)</f>
        <v>84285</v>
      </c>
      <c r="D12" s="2" t="s">
        <v>26</v>
      </c>
      <c r="I12" s="4"/>
      <c r="J12" s="4"/>
      <c r="K12" s="4"/>
    </row>
    <row r="13" spans="1:12" x14ac:dyDescent="0.25">
      <c r="A13" s="26"/>
      <c r="B13" s="23"/>
      <c r="C13" s="81"/>
      <c r="D13" t="s">
        <v>31</v>
      </c>
      <c r="F13" s="6"/>
      <c r="G13" s="6"/>
      <c r="H13" s="6"/>
      <c r="I13" s="4"/>
      <c r="J13" s="4"/>
      <c r="K13" s="4"/>
    </row>
    <row r="14" spans="1:12" x14ac:dyDescent="0.25">
      <c r="A14" s="26" t="s">
        <v>2</v>
      </c>
      <c r="B14" s="23"/>
      <c r="C14" s="82">
        <f>100-10</f>
        <v>90</v>
      </c>
      <c r="F14" s="6"/>
      <c r="G14" s="6"/>
      <c r="H14" s="7"/>
      <c r="I14" s="4"/>
      <c r="J14" s="4"/>
      <c r="K14" s="4"/>
    </row>
    <row r="15" spans="1:12" x14ac:dyDescent="0.25">
      <c r="A15" s="27" t="s">
        <v>59</v>
      </c>
      <c r="B15" s="23"/>
      <c r="C15" s="83">
        <f>C14*C6/70</f>
        <v>81</v>
      </c>
      <c r="F15" s="6"/>
      <c r="G15" s="6"/>
      <c r="H15" s="7"/>
      <c r="I15" s="4"/>
      <c r="J15" s="4"/>
      <c r="K15" s="4"/>
    </row>
    <row r="16" spans="1:12" x14ac:dyDescent="0.25">
      <c r="A16" s="26"/>
      <c r="B16" s="23"/>
      <c r="C16" s="29">
        <v>0.81</v>
      </c>
      <c r="G16" s="6"/>
      <c r="H16" s="5"/>
      <c r="I16" s="84"/>
      <c r="J16" s="84"/>
      <c r="K16" s="84"/>
    </row>
    <row r="17" spans="1:11" x14ac:dyDescent="0.25">
      <c r="A17" s="15" t="s">
        <v>3</v>
      </c>
      <c r="B17" s="16"/>
      <c r="C17" s="30">
        <f>ROUND(C12*C16,0)</f>
        <v>68271</v>
      </c>
      <c r="D17" s="2"/>
      <c r="E17" s="2"/>
    </row>
    <row r="18" spans="1:11" x14ac:dyDescent="0.25">
      <c r="A18" s="31" t="s">
        <v>15</v>
      </c>
      <c r="B18" s="32"/>
      <c r="C18" s="33"/>
      <c r="E18" s="1"/>
    </row>
    <row r="19" spans="1:11" x14ac:dyDescent="0.25">
      <c r="A19" s="34" t="s">
        <v>18</v>
      </c>
      <c r="B19" s="35"/>
      <c r="C19" s="36">
        <f>H7</f>
        <v>44550</v>
      </c>
    </row>
    <row r="20" spans="1:11" x14ac:dyDescent="0.25">
      <c r="A20" s="37"/>
      <c r="B20" s="38"/>
      <c r="C20" s="77"/>
    </row>
    <row r="21" spans="1:11" x14ac:dyDescent="0.25">
      <c r="A21" s="39" t="s">
        <v>21</v>
      </c>
      <c r="B21" s="40"/>
      <c r="C21" s="41">
        <f>ROUND(C19*C8,0)</f>
        <v>834422</v>
      </c>
    </row>
    <row r="22" spans="1:11" x14ac:dyDescent="0.25">
      <c r="A22" s="42"/>
      <c r="B22" s="43"/>
      <c r="C22" s="44"/>
      <c r="E22" t="s">
        <v>22</v>
      </c>
      <c r="F22" t="s">
        <v>23</v>
      </c>
    </row>
    <row r="23" spans="1:11" s="63" customFormat="1" x14ac:dyDescent="0.25">
      <c r="A23" s="60" t="s">
        <v>4</v>
      </c>
      <c r="B23" s="61"/>
      <c r="C23" s="62">
        <f>C21-C17</f>
        <v>766151</v>
      </c>
      <c r="E23" s="64">
        <f>C23</f>
        <v>766151</v>
      </c>
      <c r="F23" s="64">
        <f>C23</f>
        <v>766151</v>
      </c>
      <c r="G23" s="65"/>
    </row>
    <row r="24" spans="1:11" x14ac:dyDescent="0.25">
      <c r="A24" s="42"/>
      <c r="B24" s="43"/>
      <c r="C24" s="45"/>
      <c r="D24" t="s">
        <v>35</v>
      </c>
      <c r="E24" s="2">
        <v>750000</v>
      </c>
      <c r="F24" s="12">
        <f>ROUND(F23*1%,0)</f>
        <v>7662</v>
      </c>
      <c r="G24" s="2"/>
    </row>
    <row r="25" spans="1:11" x14ac:dyDescent="0.25">
      <c r="A25" s="26" t="s">
        <v>5</v>
      </c>
      <c r="B25" s="23"/>
      <c r="C25" s="46">
        <f>E28</f>
        <v>24719</v>
      </c>
      <c r="E25" s="2">
        <f>ROUND(E23-E24,500)</f>
        <v>16151</v>
      </c>
      <c r="F25">
        <v>20000</v>
      </c>
      <c r="G25" t="s">
        <v>30</v>
      </c>
    </row>
    <row r="26" spans="1:11" x14ac:dyDescent="0.25">
      <c r="A26" s="26" t="s">
        <v>6</v>
      </c>
      <c r="B26" s="23"/>
      <c r="C26" s="46">
        <f>F24</f>
        <v>7662</v>
      </c>
      <c r="D26" t="s">
        <v>58</v>
      </c>
      <c r="E26" s="2">
        <f>ROUND(E25*6%,0)</f>
        <v>969</v>
      </c>
      <c r="G26" s="1"/>
      <c r="K26" s="1"/>
    </row>
    <row r="27" spans="1:11" ht="15.75" thickBot="1" x14ac:dyDescent="0.3">
      <c r="A27" s="26"/>
      <c r="B27" s="23"/>
      <c r="C27" s="25"/>
      <c r="E27" s="1">
        <v>23750</v>
      </c>
      <c r="J27" s="8"/>
      <c r="K27" s="8"/>
    </row>
    <row r="28" spans="1:11" ht="15.75" thickBot="1" x14ac:dyDescent="0.3">
      <c r="A28" s="47" t="s">
        <v>7</v>
      </c>
      <c r="B28" s="48"/>
      <c r="C28" s="13">
        <f>ROUND(C26+C25+C23,0)</f>
        <v>798532</v>
      </c>
      <c r="E28" s="11">
        <f>ROUND(E26+E27,0)</f>
        <v>24719</v>
      </c>
      <c r="J28" s="8"/>
    </row>
    <row r="29" spans="1:11" x14ac:dyDescent="0.25">
      <c r="A29" s="26" t="s">
        <v>8</v>
      </c>
      <c r="B29" s="23"/>
      <c r="C29" s="24">
        <v>0</v>
      </c>
      <c r="E29" s="2"/>
      <c r="J29" s="8"/>
    </row>
    <row r="30" spans="1:11" x14ac:dyDescent="0.25">
      <c r="A30" s="26" t="s">
        <v>9</v>
      </c>
      <c r="B30" s="23"/>
      <c r="C30" s="24">
        <f>C28</f>
        <v>798532</v>
      </c>
      <c r="J30" s="1"/>
    </row>
    <row r="31" spans="1:11" x14ac:dyDescent="0.25">
      <c r="A31" s="26"/>
      <c r="B31" s="23"/>
      <c r="C31" s="24">
        <f>ROUND(C30,0)</f>
        <v>798532</v>
      </c>
      <c r="J31" s="8"/>
    </row>
    <row r="32" spans="1:11" x14ac:dyDescent="0.25">
      <c r="A32" s="26" t="s">
        <v>54</v>
      </c>
      <c r="B32" s="23" t="s">
        <v>49</v>
      </c>
      <c r="C32" s="24">
        <v>100</v>
      </c>
      <c r="J32" s="8"/>
    </row>
    <row r="33" spans="1:21" x14ac:dyDescent="0.25">
      <c r="A33" s="26" t="s">
        <v>51</v>
      </c>
      <c r="B33" s="23"/>
      <c r="C33" s="24">
        <v>117</v>
      </c>
      <c r="J33" s="8"/>
    </row>
    <row r="34" spans="1:21" ht="15.75" thickBot="1" x14ac:dyDescent="0.3">
      <c r="A34" s="22" t="s">
        <v>10</v>
      </c>
      <c r="B34" s="23"/>
      <c r="C34" s="24">
        <f>C31*C33/C32</f>
        <v>934282.44</v>
      </c>
      <c r="E34" s="2"/>
      <c r="J34" s="2"/>
    </row>
    <row r="35" spans="1:21" ht="15.75" thickBot="1" x14ac:dyDescent="0.3">
      <c r="A35" s="49"/>
      <c r="B35" s="50"/>
      <c r="C35" s="13">
        <f>ROUND(C34,0)</f>
        <v>934282</v>
      </c>
    </row>
    <row r="36" spans="1:21" x14ac:dyDescent="0.25">
      <c r="U36">
        <f>32.91+37.7</f>
        <v>70.61</v>
      </c>
    </row>
    <row r="38" spans="1:21" ht="15.75" thickBot="1" x14ac:dyDescent="0.3"/>
    <row r="39" spans="1:21" ht="50.25" thickBot="1" x14ac:dyDescent="0.3">
      <c r="A39" s="66" t="s">
        <v>37</v>
      </c>
      <c r="B39" s="67" t="s">
        <v>38</v>
      </c>
      <c r="C39" s="67" t="s">
        <v>39</v>
      </c>
      <c r="D39" s="67" t="s">
        <v>40</v>
      </c>
      <c r="E39" s="67" t="s">
        <v>41</v>
      </c>
      <c r="F39" s="67" t="s">
        <v>10</v>
      </c>
    </row>
    <row r="40" spans="1:21" ht="17.25" thickBot="1" x14ac:dyDescent="0.3">
      <c r="A40" s="68" t="s">
        <v>9</v>
      </c>
      <c r="B40" s="69">
        <v>2001</v>
      </c>
      <c r="C40" s="70">
        <f>C28</f>
        <v>798532</v>
      </c>
      <c r="D40" s="69">
        <v>100</v>
      </c>
      <c r="E40" s="69">
        <v>348</v>
      </c>
      <c r="F40" s="71">
        <f>ROUND(E40/D40*C40,0)</f>
        <v>2778891</v>
      </c>
    </row>
    <row r="41" spans="1:21" ht="17.25" thickBot="1" x14ac:dyDescent="0.3">
      <c r="A41" s="68"/>
      <c r="B41" s="69"/>
      <c r="C41" s="71"/>
      <c r="D41" s="69"/>
      <c r="E41" s="69"/>
      <c r="F41" s="71"/>
    </row>
    <row r="42" spans="1:21" ht="17.25" thickBot="1" x14ac:dyDescent="0.3">
      <c r="A42" s="68"/>
      <c r="B42" s="69"/>
      <c r="C42" s="71"/>
      <c r="D42" s="69"/>
      <c r="E42" s="69"/>
      <c r="F42" s="71"/>
    </row>
    <row r="43" spans="1:21" ht="17.25" thickBot="1" x14ac:dyDescent="0.3">
      <c r="A43" s="68"/>
      <c r="B43" s="69"/>
      <c r="C43" s="71"/>
      <c r="D43" s="69"/>
      <c r="E43" s="69"/>
      <c r="F43" s="71"/>
    </row>
    <row r="44" spans="1:21" ht="17.25" thickBot="1" x14ac:dyDescent="0.3">
      <c r="A44" s="68"/>
      <c r="B44" s="69"/>
      <c r="C44" s="71"/>
      <c r="D44" s="69"/>
      <c r="E44" s="69"/>
      <c r="F44" s="71"/>
    </row>
    <row r="45" spans="1:21" x14ac:dyDescent="0.25">
      <c r="E45" s="72" t="s">
        <v>42</v>
      </c>
      <c r="F45" s="73">
        <f>SUM(F40:F44)</f>
        <v>2778891</v>
      </c>
    </row>
  </sheetData>
  <mergeCells count="6">
    <mergeCell ref="I16:K16"/>
    <mergeCell ref="A1:C1"/>
    <mergeCell ref="A2:B2"/>
    <mergeCell ref="G4:H4"/>
    <mergeCell ref="K4:L4"/>
    <mergeCell ref="A7:A8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45"/>
  <sheetViews>
    <sheetView tabSelected="1" zoomScaleNormal="100" workbookViewId="0">
      <selection activeCell="C28" sqref="C28"/>
    </sheetView>
  </sheetViews>
  <sheetFormatPr defaultRowHeight="15" x14ac:dyDescent="0.25"/>
  <cols>
    <col min="1" max="1" width="21.28515625" customWidth="1"/>
    <col min="2" max="2" width="19.28515625" customWidth="1"/>
    <col min="3" max="3" width="22.5703125" customWidth="1"/>
    <col min="4" max="4" width="18.5703125" customWidth="1"/>
    <col min="5" max="5" width="16.140625" customWidth="1"/>
    <col min="6" max="6" width="17.140625" customWidth="1"/>
    <col min="7" max="7" width="18" customWidth="1"/>
    <col min="8" max="8" width="17.140625" customWidth="1"/>
    <col min="9" max="9" width="13.42578125" customWidth="1"/>
    <col min="10" max="10" width="12.7109375" customWidth="1"/>
    <col min="11" max="11" width="19.85546875" customWidth="1"/>
  </cols>
  <sheetData>
    <row r="1" spans="1:12" ht="26.25" x14ac:dyDescent="0.4">
      <c r="A1" s="85" t="s">
        <v>61</v>
      </c>
      <c r="B1" s="86"/>
      <c r="C1" s="87"/>
    </row>
    <row r="2" spans="1:12" ht="15" customHeight="1" x14ac:dyDescent="0.25">
      <c r="A2" s="88" t="s">
        <v>11</v>
      </c>
      <c r="B2" s="89"/>
      <c r="C2" s="14">
        <v>2005</v>
      </c>
      <c r="E2" t="s">
        <v>43</v>
      </c>
      <c r="F2">
        <v>225</v>
      </c>
    </row>
    <row r="3" spans="1:12" x14ac:dyDescent="0.25">
      <c r="A3" s="15"/>
      <c r="B3" s="16"/>
      <c r="C3" s="17"/>
      <c r="E3" t="s">
        <v>32</v>
      </c>
      <c r="F3">
        <f>F2*1.2</f>
        <v>270</v>
      </c>
      <c r="G3">
        <f>F3/F2</f>
        <v>1.2</v>
      </c>
      <c r="L3" s="3"/>
    </row>
    <row r="4" spans="1:12" x14ac:dyDescent="0.25">
      <c r="A4" s="15" t="s">
        <v>12</v>
      </c>
      <c r="B4" s="16"/>
      <c r="C4" s="17">
        <v>2005</v>
      </c>
      <c r="G4" s="90" t="s">
        <v>44</v>
      </c>
      <c r="H4" s="91"/>
      <c r="K4" s="92"/>
      <c r="L4" s="92"/>
    </row>
    <row r="5" spans="1:12" x14ac:dyDescent="0.25">
      <c r="A5" s="15" t="s">
        <v>0</v>
      </c>
      <c r="B5" s="16"/>
      <c r="C5" s="17">
        <v>2005</v>
      </c>
      <c r="D5" t="s">
        <v>36</v>
      </c>
      <c r="G5" s="53" t="s">
        <v>27</v>
      </c>
      <c r="H5" s="54">
        <v>71</v>
      </c>
      <c r="J5" s="10"/>
    </row>
    <row r="6" spans="1:12" x14ac:dyDescent="0.25">
      <c r="A6" s="15" t="s">
        <v>1</v>
      </c>
      <c r="B6" s="18"/>
      <c r="C6" s="17">
        <f>C4-C5</f>
        <v>0</v>
      </c>
      <c r="D6">
        <f>60-C6</f>
        <v>60</v>
      </c>
      <c r="G6" s="53" t="s">
        <v>28</v>
      </c>
      <c r="H6" s="76" t="s">
        <v>45</v>
      </c>
    </row>
    <row r="7" spans="1:12" x14ac:dyDescent="0.25">
      <c r="A7" s="93" t="s">
        <v>16</v>
      </c>
      <c r="B7" s="18" t="s">
        <v>13</v>
      </c>
      <c r="C7" s="19" t="s">
        <v>14</v>
      </c>
      <c r="G7" s="53" t="s">
        <v>29</v>
      </c>
      <c r="H7" s="55">
        <v>54000</v>
      </c>
      <c r="I7" s="2"/>
    </row>
    <row r="8" spans="1:12" ht="15.75" customHeight="1" x14ac:dyDescent="0.25">
      <c r="A8" s="93"/>
      <c r="B8" s="18">
        <v>270</v>
      </c>
      <c r="C8" s="20">
        <f>ROUND(B8/10.764,2)</f>
        <v>25.08</v>
      </c>
      <c r="D8" s="75"/>
      <c r="F8" s="1"/>
      <c r="G8" s="51" t="s">
        <v>46</v>
      </c>
      <c r="H8" s="52">
        <f>H7*1.05</f>
        <v>56700</v>
      </c>
      <c r="I8" s="2"/>
    </row>
    <row r="9" spans="1:12" ht="33.75" customHeight="1" x14ac:dyDescent="0.25">
      <c r="A9" s="21"/>
      <c r="B9" s="18"/>
      <c r="C9" s="19"/>
      <c r="G9" s="9" t="s">
        <v>20</v>
      </c>
      <c r="H9" s="2"/>
      <c r="K9" s="1"/>
    </row>
    <row r="10" spans="1:12" x14ac:dyDescent="0.25">
      <c r="A10" s="22" t="s">
        <v>19</v>
      </c>
      <c r="B10" s="23"/>
      <c r="C10" s="24">
        <v>8500</v>
      </c>
      <c r="D10" t="s">
        <v>24</v>
      </c>
      <c r="I10" s="2"/>
    </row>
    <row r="11" spans="1:12" x14ac:dyDescent="0.25">
      <c r="A11" s="22"/>
      <c r="B11" s="23"/>
      <c r="C11" s="25"/>
      <c r="D11" t="s">
        <v>25</v>
      </c>
    </row>
    <row r="12" spans="1:12" x14ac:dyDescent="0.25">
      <c r="A12" s="26" t="s">
        <v>17</v>
      </c>
      <c r="B12" s="23"/>
      <c r="C12" s="24">
        <f>ROUND(C8*C10,0)</f>
        <v>213180</v>
      </c>
      <c r="D12" s="2" t="s">
        <v>26</v>
      </c>
      <c r="I12" s="4"/>
      <c r="J12" s="4"/>
      <c r="K12" s="4"/>
    </row>
    <row r="13" spans="1:12" x14ac:dyDescent="0.25">
      <c r="A13" s="26"/>
      <c r="B13" s="23"/>
      <c r="C13" s="24"/>
      <c r="D13" t="s">
        <v>31</v>
      </c>
      <c r="F13" s="6"/>
      <c r="G13" s="6"/>
      <c r="H13" s="6"/>
      <c r="I13" s="4"/>
      <c r="J13" s="4"/>
      <c r="K13" s="4"/>
    </row>
    <row r="14" spans="1:12" x14ac:dyDescent="0.25">
      <c r="A14" s="26" t="s">
        <v>2</v>
      </c>
      <c r="B14" s="23"/>
      <c r="C14" s="25">
        <f>100-10</f>
        <v>90</v>
      </c>
      <c r="F14" s="6"/>
      <c r="G14" s="6"/>
      <c r="H14" s="7"/>
      <c r="I14" s="4"/>
      <c r="J14" s="4"/>
      <c r="K14" s="4"/>
    </row>
    <row r="15" spans="1:12" x14ac:dyDescent="0.25">
      <c r="A15" s="27" t="s">
        <v>33</v>
      </c>
      <c r="B15" s="23"/>
      <c r="C15" s="28">
        <f>C14*C6/60</f>
        <v>0</v>
      </c>
      <c r="F15" s="6"/>
      <c r="G15" s="6"/>
      <c r="H15" s="7"/>
      <c r="I15" s="4"/>
      <c r="J15" s="4"/>
      <c r="K15" s="4"/>
    </row>
    <row r="16" spans="1:12" x14ac:dyDescent="0.25">
      <c r="A16" s="26"/>
      <c r="B16" s="23"/>
      <c r="C16" s="29">
        <v>0</v>
      </c>
      <c r="G16" s="6"/>
      <c r="H16" s="5"/>
      <c r="I16" s="84"/>
      <c r="J16" s="84"/>
      <c r="K16" s="84"/>
    </row>
    <row r="17" spans="1:11" x14ac:dyDescent="0.25">
      <c r="A17" s="15" t="s">
        <v>3</v>
      </c>
      <c r="B17" s="16"/>
      <c r="C17" s="30">
        <f>ROUND(C12*C16,0)</f>
        <v>0</v>
      </c>
      <c r="D17" s="2"/>
      <c r="E17" s="2"/>
    </row>
    <row r="18" spans="1:11" x14ac:dyDescent="0.25">
      <c r="A18" s="31" t="s">
        <v>15</v>
      </c>
      <c r="B18" s="32"/>
      <c r="C18" s="33"/>
      <c r="E18" s="1"/>
    </row>
    <row r="19" spans="1:11" x14ac:dyDescent="0.25">
      <c r="A19" s="34" t="s">
        <v>18</v>
      </c>
      <c r="B19" s="35"/>
      <c r="C19" s="36">
        <f>H7</f>
        <v>54000</v>
      </c>
    </row>
    <row r="20" spans="1:11" x14ac:dyDescent="0.25">
      <c r="A20" s="37" t="s">
        <v>47</v>
      </c>
      <c r="B20" s="38"/>
      <c r="C20" s="77">
        <f>C19*1.05</f>
        <v>56700</v>
      </c>
    </row>
    <row r="21" spans="1:11" x14ac:dyDescent="0.25">
      <c r="A21" s="39" t="s">
        <v>21</v>
      </c>
      <c r="B21" s="40"/>
      <c r="C21" s="41">
        <f>C20*C8</f>
        <v>1422036</v>
      </c>
    </row>
    <row r="22" spans="1:11" x14ac:dyDescent="0.25">
      <c r="A22" s="42"/>
      <c r="B22" s="43"/>
      <c r="C22" s="44"/>
      <c r="E22" t="s">
        <v>22</v>
      </c>
      <c r="F22" t="s">
        <v>23</v>
      </c>
    </row>
    <row r="23" spans="1:11" s="63" customFormat="1" x14ac:dyDescent="0.25">
      <c r="A23" s="60" t="s">
        <v>4</v>
      </c>
      <c r="B23" s="61"/>
      <c r="C23" s="62">
        <f>C21-C17</f>
        <v>1422036</v>
      </c>
      <c r="E23" s="64">
        <f>C23</f>
        <v>1422036</v>
      </c>
      <c r="F23" s="64">
        <f>C23</f>
        <v>1422036</v>
      </c>
      <c r="G23" s="65"/>
    </row>
    <row r="24" spans="1:11" x14ac:dyDescent="0.25">
      <c r="A24" s="42"/>
      <c r="B24" s="43"/>
      <c r="C24" s="45"/>
      <c r="D24" t="s">
        <v>35</v>
      </c>
      <c r="E24" s="2">
        <v>1000000</v>
      </c>
      <c r="F24" s="12">
        <f>ROUND(F23*1%,0)</f>
        <v>14220</v>
      </c>
      <c r="G24" s="2"/>
    </row>
    <row r="25" spans="1:11" x14ac:dyDescent="0.25">
      <c r="A25" s="26" t="s">
        <v>5</v>
      </c>
      <c r="B25" s="23"/>
      <c r="C25" s="46">
        <f>E28</f>
        <v>72513</v>
      </c>
      <c r="E25" s="2">
        <f>ROUND(E23-E24,500)</f>
        <v>422036</v>
      </c>
      <c r="F25">
        <v>20000</v>
      </c>
      <c r="G25" t="s">
        <v>30</v>
      </c>
    </row>
    <row r="26" spans="1:11" x14ac:dyDescent="0.25">
      <c r="A26" s="26" t="s">
        <v>6</v>
      </c>
      <c r="B26" s="23"/>
      <c r="C26" s="46">
        <f>F24</f>
        <v>14220</v>
      </c>
      <c r="D26" t="s">
        <v>48</v>
      </c>
      <c r="E26" s="2">
        <f>ROUND(E25*8%,0)</f>
        <v>33763</v>
      </c>
      <c r="G26" s="1"/>
      <c r="K26" s="1"/>
    </row>
    <row r="27" spans="1:11" ht="15.75" thickBot="1" x14ac:dyDescent="0.3">
      <c r="A27" s="26"/>
      <c r="B27" s="23"/>
      <c r="C27" s="25"/>
      <c r="E27" s="1">
        <v>38750</v>
      </c>
      <c r="J27" s="8"/>
      <c r="K27" s="8"/>
    </row>
    <row r="28" spans="1:11" ht="15.75" thickBot="1" x14ac:dyDescent="0.3">
      <c r="A28" s="47" t="s">
        <v>7</v>
      </c>
      <c r="B28" s="48"/>
      <c r="C28" s="13">
        <f>ROUND(C26+C25+C23,0)</f>
        <v>1508769</v>
      </c>
      <c r="E28" s="11">
        <f>ROUND(E26+E27,0)</f>
        <v>72513</v>
      </c>
      <c r="J28" s="8"/>
    </row>
    <row r="29" spans="1:11" x14ac:dyDescent="0.25">
      <c r="A29" s="26" t="s">
        <v>8</v>
      </c>
      <c r="B29" s="23"/>
      <c r="C29" s="24">
        <v>0</v>
      </c>
      <c r="E29" s="2"/>
      <c r="J29" s="8"/>
    </row>
    <row r="30" spans="1:11" x14ac:dyDescent="0.25">
      <c r="A30" s="26" t="s">
        <v>9</v>
      </c>
      <c r="B30" s="23"/>
      <c r="C30" s="24">
        <f>C28</f>
        <v>1508769</v>
      </c>
      <c r="J30" s="1"/>
    </row>
    <row r="31" spans="1:11" x14ac:dyDescent="0.25">
      <c r="A31" s="26"/>
      <c r="B31" s="23"/>
      <c r="C31" s="24">
        <f>ROUND(C30,0)</f>
        <v>1508769</v>
      </c>
      <c r="J31" s="8"/>
    </row>
    <row r="32" spans="1:11" x14ac:dyDescent="0.25">
      <c r="A32" s="26" t="s">
        <v>53</v>
      </c>
      <c r="B32" s="23"/>
      <c r="C32" s="24">
        <v>117</v>
      </c>
      <c r="J32" s="8"/>
    </row>
    <row r="33" spans="1:21" x14ac:dyDescent="0.25">
      <c r="A33" s="26" t="s">
        <v>52</v>
      </c>
      <c r="B33" s="23"/>
      <c r="C33" s="24">
        <v>348</v>
      </c>
      <c r="J33" s="8"/>
    </row>
    <row r="34" spans="1:21" ht="15.75" thickBot="1" x14ac:dyDescent="0.3">
      <c r="A34" s="26" t="s">
        <v>10</v>
      </c>
      <c r="B34" s="23"/>
      <c r="C34" s="24">
        <f>C31*C33/C32</f>
        <v>4487620.615384615</v>
      </c>
      <c r="E34" s="2"/>
      <c r="J34" s="2"/>
    </row>
    <row r="35" spans="1:21" ht="15.75" thickBot="1" x14ac:dyDescent="0.3">
      <c r="A35" s="49"/>
      <c r="B35" s="50"/>
      <c r="C35" s="13">
        <f>ROUND(C34,0)</f>
        <v>4487621</v>
      </c>
    </row>
    <row r="36" spans="1:21" x14ac:dyDescent="0.25">
      <c r="U36">
        <f>32.91+37.7</f>
        <v>70.61</v>
      </c>
    </row>
    <row r="38" spans="1:21" ht="15.75" thickBot="1" x14ac:dyDescent="0.3"/>
    <row r="39" spans="1:21" ht="50.25" thickBot="1" x14ac:dyDescent="0.3">
      <c r="A39" s="66" t="s">
        <v>37</v>
      </c>
      <c r="B39" s="67" t="s">
        <v>38</v>
      </c>
      <c r="C39" s="67" t="s">
        <v>39</v>
      </c>
      <c r="D39" s="67" t="s">
        <v>40</v>
      </c>
      <c r="E39" s="67" t="s">
        <v>41</v>
      </c>
      <c r="F39" s="67" t="s">
        <v>10</v>
      </c>
    </row>
    <row r="40" spans="1:21" ht="17.25" thickBot="1" x14ac:dyDescent="0.3">
      <c r="A40" s="68" t="s">
        <v>9</v>
      </c>
      <c r="B40" s="69">
        <v>2001</v>
      </c>
      <c r="C40" s="70">
        <f>C28</f>
        <v>1508769</v>
      </c>
      <c r="D40" s="69">
        <v>100</v>
      </c>
      <c r="E40" s="69">
        <v>348</v>
      </c>
      <c r="F40" s="71">
        <f>ROUND(E40/D40*C40,0)</f>
        <v>5250516</v>
      </c>
    </row>
    <row r="41" spans="1:21" ht="17.25" thickBot="1" x14ac:dyDescent="0.3">
      <c r="A41" s="68"/>
      <c r="B41" s="69"/>
      <c r="C41" s="71"/>
      <c r="D41" s="69"/>
      <c r="E41" s="69"/>
      <c r="F41" s="71"/>
    </row>
    <row r="42" spans="1:21" ht="17.25" thickBot="1" x14ac:dyDescent="0.3">
      <c r="A42" s="68"/>
      <c r="B42" s="69"/>
      <c r="C42" s="71"/>
      <c r="D42" s="69"/>
      <c r="E42" s="69"/>
      <c r="F42" s="71"/>
    </row>
    <row r="43" spans="1:21" ht="17.25" thickBot="1" x14ac:dyDescent="0.3">
      <c r="A43" s="68"/>
      <c r="B43" s="69"/>
      <c r="C43" s="71"/>
      <c r="D43" s="69"/>
      <c r="E43" s="69"/>
      <c r="F43" s="71"/>
    </row>
    <row r="44" spans="1:21" ht="17.25" thickBot="1" x14ac:dyDescent="0.3">
      <c r="A44" s="68"/>
      <c r="B44" s="69"/>
      <c r="C44" s="71"/>
      <c r="D44" s="69"/>
      <c r="E44" s="69"/>
      <c r="F44" s="71"/>
    </row>
    <row r="45" spans="1:21" x14ac:dyDescent="0.25">
      <c r="E45" s="72" t="s">
        <v>42</v>
      </c>
      <c r="F45" s="73">
        <f>SUM(F40:F44)</f>
        <v>5250516</v>
      </c>
    </row>
  </sheetData>
  <mergeCells count="6">
    <mergeCell ref="A1:C1"/>
    <mergeCell ref="A2:B2"/>
    <mergeCell ref="A7:A8"/>
    <mergeCell ref="I16:K16"/>
    <mergeCell ref="K4:L4"/>
    <mergeCell ref="G4:H4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6B1B3-85BB-4FFE-ABE6-95B697D6E15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A4BE68-B68B-4C4D-BC11-7CD8AA6C1320}">
  <dimension ref="A1"/>
  <sheetViews>
    <sheetView topLeftCell="A2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F30" sqref="F30"/>
    </sheetView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P27:S31"/>
  <sheetViews>
    <sheetView topLeftCell="A7" workbookViewId="0">
      <selection activeCell="A2" sqref="A2"/>
    </sheetView>
  </sheetViews>
  <sheetFormatPr defaultRowHeight="15" x14ac:dyDescent="0.25"/>
  <sheetData>
    <row r="27" spans="16:19" x14ac:dyDescent="0.25">
      <c r="P27" s="59"/>
      <c r="Q27" s="59"/>
      <c r="R27" s="59"/>
      <c r="S27" s="59"/>
    </row>
    <row r="28" spans="16:19" x14ac:dyDescent="0.25">
      <c r="P28" s="59"/>
      <c r="Q28" s="59" t="s">
        <v>34</v>
      </c>
      <c r="R28" s="59"/>
      <c r="S28" s="59"/>
    </row>
    <row r="29" spans="16:19" x14ac:dyDescent="0.25">
      <c r="P29" s="59"/>
      <c r="Q29" s="59"/>
      <c r="R29" s="59"/>
      <c r="S29" s="59"/>
    </row>
    <row r="30" spans="16:19" x14ac:dyDescent="0.25">
      <c r="P30" s="59"/>
      <c r="Q30" s="59"/>
      <c r="R30" s="59"/>
      <c r="S30" s="59"/>
    </row>
    <row r="31" spans="16:19" x14ac:dyDescent="0.25">
      <c r="P31" s="59"/>
      <c r="Q31" s="59"/>
      <c r="R31" s="59"/>
      <c r="S31" s="59"/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K51:N59"/>
  <sheetViews>
    <sheetView topLeftCell="H13" workbookViewId="0">
      <selection activeCell="J35" sqref="J35"/>
    </sheetView>
  </sheetViews>
  <sheetFormatPr defaultRowHeight="15" x14ac:dyDescent="0.25"/>
  <cols>
    <col min="11" max="11" width="19.140625" bestFit="1" customWidth="1"/>
  </cols>
  <sheetData>
    <row r="51" spans="11:14" x14ac:dyDescent="0.25">
      <c r="K51" s="56"/>
      <c r="L51" s="56"/>
      <c r="M51" s="56"/>
      <c r="N51" s="57"/>
    </row>
    <row r="52" spans="11:14" x14ac:dyDescent="0.25">
      <c r="K52" s="56"/>
      <c r="L52" s="56"/>
      <c r="M52" s="56"/>
      <c r="N52" s="57"/>
    </row>
    <row r="53" spans="11:14" x14ac:dyDescent="0.25">
      <c r="K53" s="56"/>
      <c r="L53" s="56"/>
      <c r="M53" s="56"/>
      <c r="N53" s="57"/>
    </row>
    <row r="54" spans="11:14" x14ac:dyDescent="0.25">
      <c r="K54" s="56"/>
      <c r="L54" s="56"/>
      <c r="M54" s="56"/>
      <c r="N54" s="57"/>
    </row>
    <row r="55" spans="11:14" x14ac:dyDescent="0.25">
      <c r="K55" s="56"/>
      <c r="L55" s="56"/>
      <c r="M55" s="56"/>
      <c r="N55" s="57"/>
    </row>
    <row r="56" spans="11:14" x14ac:dyDescent="0.25">
      <c r="K56" s="56"/>
      <c r="L56" s="56"/>
      <c r="M56" s="56"/>
      <c r="N56" s="57"/>
    </row>
    <row r="57" spans="11:14" x14ac:dyDescent="0.25">
      <c r="K57" s="56"/>
      <c r="L57" s="56"/>
      <c r="M57" s="56"/>
      <c r="N57" s="57"/>
    </row>
    <row r="58" spans="11:14" x14ac:dyDescent="0.25">
      <c r="K58" s="56"/>
      <c r="L58" s="56"/>
      <c r="M58" s="56"/>
      <c r="N58" s="57"/>
    </row>
    <row r="59" spans="11:14" x14ac:dyDescent="0.25">
      <c r="K59" s="94"/>
      <c r="L59" s="95"/>
      <c r="M59" s="96"/>
      <c r="N59" s="58"/>
    </row>
  </sheetData>
  <mergeCells count="1">
    <mergeCell ref="K59:M5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2001-2005</vt:lpstr>
      <vt:lpstr>2005-2023</vt:lpstr>
      <vt:lpstr>cost in. index</vt:lpstr>
      <vt:lpstr>2001-Rate</vt:lpstr>
      <vt:lpstr>2005-rate</vt:lpstr>
      <vt:lpstr>2024-RR</vt:lpstr>
      <vt:lpstr>Area page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2024-02-14T05:36:08Z</dcterms:modified>
</cp:coreProperties>
</file>