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Centre Borivali (West)\Labubhai Goti\"/>
    </mc:Choice>
  </mc:AlternateContent>
  <xr:revisionPtr revIDLastSave="0" documentId="13_ncr:1_{22379165-6697-42BE-8259-0A323464081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externalReferences>
    <externalReference r:id="rId1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C13" i="25"/>
  <c r="E14" i="25"/>
  <c r="E13" i="25"/>
  <c r="C20" i="25"/>
  <c r="C16" i="25"/>
  <c r="C17" i="25" s="1"/>
  <c r="C11" i="25"/>
  <c r="D13" i="25" l="1"/>
  <c r="E17" i="25"/>
  <c r="C19" i="25"/>
  <c r="C21" i="25" s="1"/>
  <c r="E21" i="25" s="1"/>
  <c r="C5" i="25"/>
  <c r="E5" i="25" l="1"/>
  <c r="C7" i="25"/>
  <c r="C8" i="25" s="1"/>
  <c r="C9" i="25" s="1"/>
  <c r="E9" i="25" s="1"/>
  <c r="L84" i="23" l="1"/>
  <c r="L23" i="23"/>
  <c r="L10" i="23"/>
  <c r="L11" i="23" s="1"/>
  <c r="L8" i="23"/>
  <c r="L7" i="23"/>
  <c r="L6" i="23"/>
  <c r="L5" i="23"/>
  <c r="L14" i="23" s="1"/>
  <c r="I84" i="23"/>
  <c r="I23" i="23"/>
  <c r="I10" i="23"/>
  <c r="I11" i="23" s="1"/>
  <c r="I7" i="23"/>
  <c r="I8" i="23" s="1"/>
  <c r="I6" i="23"/>
  <c r="I5" i="23"/>
  <c r="I14" i="23" s="1"/>
  <c r="F84" i="23"/>
  <c r="F23" i="23"/>
  <c r="F10" i="23"/>
  <c r="F11" i="23" s="1"/>
  <c r="F7" i="23"/>
  <c r="F8" i="23" s="1"/>
  <c r="F6" i="23"/>
  <c r="F5" i="23"/>
  <c r="F14" i="23" s="1"/>
  <c r="P7" i="4"/>
  <c r="P6" i="4"/>
  <c r="P5" i="4"/>
  <c r="L12" i="23" l="1"/>
  <c r="L13" i="23" s="1"/>
  <c r="L16" i="23" s="1"/>
  <c r="L19" i="23" s="1"/>
  <c r="I12" i="23"/>
  <c r="I13" i="23" s="1"/>
  <c r="I16" i="23" s="1"/>
  <c r="I19" i="23" s="1"/>
  <c r="F12" i="23"/>
  <c r="F13" i="23" s="1"/>
  <c r="F16" i="23" s="1"/>
  <c r="F19" i="23" s="1"/>
  <c r="L20" i="23" l="1"/>
  <c r="L25" i="23"/>
  <c r="L21" i="23"/>
  <c r="I20" i="23"/>
  <c r="I25" i="23"/>
  <c r="I21" i="23"/>
  <c r="F20" i="23"/>
  <c r="F25" i="23"/>
  <c r="F21" i="23"/>
  <c r="N37" i="4"/>
  <c r="N38" i="4"/>
  <c r="N39" i="4"/>
  <c r="N40" i="4"/>
  <c r="N41" i="4"/>
  <c r="O40" i="4" l="1"/>
  <c r="O38" i="4"/>
  <c r="I41" i="4"/>
  <c r="E33" i="4"/>
  <c r="D34" i="4"/>
  <c r="P38" i="4"/>
  <c r="P39" i="4"/>
  <c r="P40" i="4"/>
  <c r="P37" i="4"/>
  <c r="P41" i="4" s="1"/>
  <c r="O37" i="4" l="1"/>
  <c r="O41" i="4" s="1"/>
  <c r="O39" i="4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F14" i="4" l="1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H31" i="4"/>
  <c r="G32" i="4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18" i="4"/>
  <c r="H18" i="4" s="1"/>
  <c r="D21" i="4" l="1"/>
  <c r="H21" i="4" s="1"/>
  <c r="D17" i="4"/>
  <c r="H17" i="4" s="1"/>
  <c r="D19" i="4"/>
  <c r="H19" i="4" s="1"/>
</calcChain>
</file>

<file path=xl/sharedStrings.xml><?xml version="1.0" encoding="utf-8"?>
<sst xmlns="http://schemas.openxmlformats.org/spreadsheetml/2006/main" count="160" uniqueCount="103">
  <si>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</si>
  <si>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</si>
  <si>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</si>
  <si>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</si>
  <si>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</si>
  <si>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</si>
  <si>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</si>
  <si>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</si>
  <si>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</si>
  <si>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</si>
  <si>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</si>
  <si>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</si>
  <si>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</si>
  <si>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</si>
  <si>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</si>
  <si>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</si>
  <si>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</si>
  <si>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</si>
  <si>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</si>
  <si>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</si>
  <si>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</si>
  <si>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</si>
  <si>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</si>
  <si>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</si>
  <si>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</si>
  <si>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</si>
  <si>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</si>
  <si>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</si>
  <si>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</si>
  <si>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</si>
  <si>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</si>
  <si>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</si>
  <si>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</si>
  <si>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</si>
  <si>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</si>
  <si>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</si>
  <si>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</si>
  <si>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</si>
  <si>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</si>
  <si>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</si>
  <si>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</si>
  <si>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</si>
  <si>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</si>
  <si>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</si>
  <si>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</si>
  <si>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</si>
  <si>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</si>
  <si>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</si>
  <si>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</si>
  <si>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</si>
  <si>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</si>
  <si>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</si>
  <si>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</si>
  <si>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</si>
  <si>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</si>
  <si>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</si>
  <si>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</si>
  <si>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</si>
  <si>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</si>
  <si>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</si>
  <si>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</si>
  <si>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</si>
  <si>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</si>
  <si>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</si>
  <si>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</si>
  <si>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</si>
  <si>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</si>
  <si>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</si>
  <si>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</si>
  <si>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</si>
  <si>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</si>
  <si>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</si>
  <si>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</si>
  <si>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</si>
  <si>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</si>
  <si>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</si>
  <si>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</si>
  <si>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</si>
  <si>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</si>
  <si>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</si>
  <si>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</si>
  <si>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</si>
  <si>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</si>
  <si>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</si>
  <si>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</si>
  <si>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Gala No.</t>
  </si>
  <si>
    <t>9A</t>
  </si>
  <si>
    <t>Purchased Date</t>
  </si>
  <si>
    <t>04.02.1994</t>
  </si>
  <si>
    <t>24.07.1997</t>
  </si>
  <si>
    <t>AREA</t>
  </si>
  <si>
    <t>OC-1996</t>
  </si>
  <si>
    <t>18.10.2011</t>
  </si>
  <si>
    <t>16.07.1997</t>
  </si>
  <si>
    <t>15 TO 18 ON CA</t>
  </si>
  <si>
    <t xml:space="preserve">Reference Report </t>
  </si>
  <si>
    <t>RATE</t>
  </si>
  <si>
    <t>Rate per Sq. Ft.</t>
  </si>
  <si>
    <t>Fair Market Value</t>
  </si>
  <si>
    <t>Realizable Value</t>
  </si>
  <si>
    <t>Distress Value</t>
  </si>
  <si>
    <t>IGR-14.03.23</t>
  </si>
  <si>
    <t>IGR-14.08.23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</si>
</sst>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0" fontId="0" fillId="0" borderId="8" xfId="1" applyNumberFormat="1" applyFont="1" applyBorder="1" applyAlignment="1">
      <alignment horizontal="center"/>
    </xf>
    <xf numFmtId="43" fontId="0" fillId="0" borderId="8" xfId="1" applyNumberFormat="1" applyFont="1" applyBorder="1"/>
    <xf numFmtId="43" fontId="0" fillId="0" borderId="8" xfId="0" applyNumberFormat="1" applyBorder="1"/>
    <xf numFmtId="43" fontId="2" fillId="0" borderId="8" xfId="0" applyNumberFormat="1" applyFont="1" applyBorder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43" fontId="0" fillId="0" borderId="8" xfId="1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762000</xdr:colOff>
      <xdr:row>0</xdr:row>
      <xdr:rowOff>0</xdr:rowOff>
    </xdr:from>
    <xdr:to>
      <xdr:col>27</xdr:col>
      <xdr:colOff>458545</xdr:colOff>
      <xdr:row>34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2FEC7-080A-4DBA-A8B7-0E36D6CF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5575" y="0"/>
          <a:ext cx="9640645" cy="7068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46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B872C0-DD3D-45A5-A283-70CEDC96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0738F-7437-47F3-98CE-E6E01508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0CA5D-AA3B-4224-9003-76FA06769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EA66E-360F-48A4-AAC3-CF3723F3D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E2889-6445-4A2A-969A-EF75D186A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32EE4-6E75-4FD5-BA0E-28560DAAE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STUKALA-22\Desktop\Summary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  <sheetName val="Site Measurement"/>
      <sheetName val="Calculation"/>
      <sheetName val="22-23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</sheetNames>
    <sheetDataSet>
      <sheetData sheetId="0"/>
      <sheetData sheetId="1"/>
      <sheetData sheetId="2">
        <row r="7">
          <cell r="D7">
            <v>2024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29" sqref="H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109600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109600</v>
      </c>
      <c r="D5" s="59" t="s">
        <v>62</v>
      </c>
      <c r="E5" s="60">
        <f>C5/10.764</f>
        <v>10182.088442958009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33300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76300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46161.5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79461.5</v>
      </c>
      <c r="D9" s="59" t="s">
        <v>62</v>
      </c>
      <c r="E9" s="60">
        <f>C9/10.764</f>
        <v>7382.1534745447798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[1]Calculation!D7</f>
        <v>2024</v>
      </c>
      <c r="E11" s="6">
        <v>28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v>1996</v>
      </c>
      <c r="D12" s="66">
        <v>100</v>
      </c>
      <c r="E12" s="6">
        <v>5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E14</f>
        <v>39.5</v>
      </c>
      <c r="D13" s="66">
        <f>D12-C13</f>
        <v>60.5</v>
      </c>
      <c r="E13" s="6">
        <f>E11-E12</f>
        <v>23</v>
      </c>
    </row>
    <row r="14" spans="2:12" x14ac:dyDescent="0.25">
      <c r="E14" s="6">
        <f>E13*1.5+E12</f>
        <v>39.5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L19" sqref="L1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N84"/>
  <sheetViews>
    <sheetView tabSelected="1" topLeftCell="A10" workbookViewId="0">
      <selection activeCell="L19" sqref="L19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hidden="1" customWidth="1"/>
    <col min="8" max="8" width="14.28515625" hidden="1" customWidth="1"/>
    <col min="9" max="9" width="17.140625" style="16" customWidth="1"/>
    <col min="10" max="10" width="12.5703125" style="16" hidden="1" customWidth="1"/>
    <col min="11" max="11" width="14.28515625" hidden="1" customWidth="1"/>
    <col min="12" max="12" width="17.140625" style="16" customWidth="1"/>
    <col min="13" max="13" width="12.5703125" style="16" bestFit="1" customWidth="1"/>
    <col min="14" max="14" width="14.28515625" bestFit="1" customWidth="1"/>
  </cols>
  <sheetData>
    <row r="1" spans="1:14" x14ac:dyDescent="0.25">
      <c r="A1" s="11"/>
      <c r="B1" s="12"/>
      <c r="C1" s="13"/>
      <c r="D1" s="14"/>
      <c r="F1" s="13"/>
      <c r="G1" s="14"/>
      <c r="I1" s="13"/>
      <c r="J1" s="14"/>
      <c r="L1" s="13"/>
      <c r="M1" s="14"/>
    </row>
    <row r="2" spans="1:14" x14ac:dyDescent="0.25">
      <c r="A2" s="15"/>
      <c r="D2" s="17"/>
      <c r="G2" s="17"/>
      <c r="J2" s="17"/>
      <c r="M2" s="17"/>
    </row>
    <row r="3" spans="1:14" x14ac:dyDescent="0.25">
      <c r="A3" s="15" t="s">
        <v>13</v>
      </c>
      <c r="B3" s="18"/>
      <c r="C3" s="19">
        <v>12000</v>
      </c>
      <c r="D3" s="22" t="s">
        <v>76</v>
      </c>
      <c r="E3" s="6" t="s">
        <v>77</v>
      </c>
      <c r="F3" s="19">
        <v>12000</v>
      </c>
      <c r="G3" s="22" t="s">
        <v>76</v>
      </c>
      <c r="H3" s="6" t="s">
        <v>77</v>
      </c>
      <c r="I3" s="19">
        <v>12000</v>
      </c>
      <c r="J3" s="22" t="s">
        <v>76</v>
      </c>
      <c r="K3" s="6" t="s">
        <v>77</v>
      </c>
      <c r="L3" s="19">
        <v>12000</v>
      </c>
      <c r="M3" s="22" t="s">
        <v>76</v>
      </c>
      <c r="N3" s="6" t="s">
        <v>77</v>
      </c>
    </row>
    <row r="4" spans="1:14" ht="30" x14ac:dyDescent="0.25">
      <c r="A4" s="21" t="s">
        <v>14</v>
      </c>
      <c r="B4" s="18"/>
      <c r="C4" s="19">
        <v>2000</v>
      </c>
      <c r="D4" s="22"/>
      <c r="F4" s="19">
        <v>2000</v>
      </c>
      <c r="G4" s="22"/>
      <c r="I4" s="19">
        <v>2000</v>
      </c>
      <c r="J4" s="22"/>
      <c r="L4" s="19">
        <v>2000</v>
      </c>
      <c r="M4" s="22"/>
    </row>
    <row r="5" spans="1:14" x14ac:dyDescent="0.25">
      <c r="A5" s="15" t="s">
        <v>15</v>
      </c>
      <c r="B5" s="18"/>
      <c r="C5" s="19">
        <f>C3-C4</f>
        <v>10000</v>
      </c>
      <c r="D5" s="22"/>
      <c r="F5" s="19">
        <f>F3-F4</f>
        <v>10000</v>
      </c>
      <c r="G5" s="22"/>
      <c r="I5" s="19">
        <f>I3-I4</f>
        <v>10000</v>
      </c>
      <c r="J5" s="22"/>
      <c r="L5" s="19">
        <f>L3-L4</f>
        <v>10000</v>
      </c>
      <c r="M5" s="22"/>
    </row>
    <row r="6" spans="1:14" x14ac:dyDescent="0.25">
      <c r="A6" s="15" t="s">
        <v>16</v>
      </c>
      <c r="B6" s="18"/>
      <c r="C6" s="19">
        <f>C4</f>
        <v>2000</v>
      </c>
      <c r="D6" s="22"/>
      <c r="F6" s="19">
        <f>F4</f>
        <v>2000</v>
      </c>
      <c r="G6" s="22"/>
      <c r="I6" s="19">
        <f>I4</f>
        <v>2000</v>
      </c>
      <c r="J6" s="22"/>
      <c r="L6" s="19">
        <f>L4</f>
        <v>2000</v>
      </c>
      <c r="M6" s="22"/>
    </row>
    <row r="7" spans="1:14" x14ac:dyDescent="0.25">
      <c r="A7" s="15" t="s">
        <v>17</v>
      </c>
      <c r="B7" s="23"/>
      <c r="C7" s="24">
        <f>D7-D8</f>
        <v>28</v>
      </c>
      <c r="D7" s="24">
        <v>2024</v>
      </c>
      <c r="F7" s="24">
        <f>G7-G8</f>
        <v>28</v>
      </c>
      <c r="G7" s="24">
        <v>2024</v>
      </c>
      <c r="I7" s="24">
        <f>J7-J8</f>
        <v>28</v>
      </c>
      <c r="J7" s="24">
        <v>2024</v>
      </c>
      <c r="L7" s="24">
        <f>M7-M8</f>
        <v>28</v>
      </c>
      <c r="M7" s="24">
        <v>2024</v>
      </c>
    </row>
    <row r="8" spans="1:14" x14ac:dyDescent="0.25">
      <c r="A8" s="15" t="s">
        <v>18</v>
      </c>
      <c r="B8" s="23"/>
      <c r="C8" s="24">
        <f>C9-C7</f>
        <v>22</v>
      </c>
      <c r="D8" s="24">
        <v>1996</v>
      </c>
      <c r="F8" s="24">
        <f>F9-F7</f>
        <v>22</v>
      </c>
      <c r="G8" s="24">
        <v>1996</v>
      </c>
      <c r="I8" s="24">
        <f>I9-I7</f>
        <v>22</v>
      </c>
      <c r="J8" s="24">
        <v>1996</v>
      </c>
      <c r="L8" s="24">
        <f>L9-L7</f>
        <v>22</v>
      </c>
      <c r="M8" s="24">
        <v>1996</v>
      </c>
    </row>
    <row r="9" spans="1:14" x14ac:dyDescent="0.25">
      <c r="A9" s="15" t="s">
        <v>19</v>
      </c>
      <c r="B9" s="23"/>
      <c r="C9" s="24">
        <v>50</v>
      </c>
      <c r="D9" s="24"/>
      <c r="F9" s="24">
        <v>50</v>
      </c>
      <c r="G9" s="24"/>
      <c r="I9" s="24">
        <v>50</v>
      </c>
      <c r="J9" s="24"/>
      <c r="L9" s="24">
        <v>50</v>
      </c>
      <c r="M9" s="24"/>
    </row>
    <row r="10" spans="1:14" ht="30" x14ac:dyDescent="0.25">
      <c r="A10" s="21" t="s">
        <v>20</v>
      </c>
      <c r="B10" s="23"/>
      <c r="C10" s="24">
        <f>90*C7/C9</f>
        <v>50.4</v>
      </c>
      <c r="D10" s="24"/>
      <c r="F10" s="24">
        <f>90*F7/F9</f>
        <v>50.4</v>
      </c>
      <c r="G10" s="24"/>
      <c r="I10" s="24">
        <f>90*I7/I9</f>
        <v>50.4</v>
      </c>
      <c r="J10" s="24"/>
      <c r="L10" s="24">
        <f>90*L7/L9</f>
        <v>50.4</v>
      </c>
      <c r="M10" s="24"/>
    </row>
    <row r="11" spans="1:14" x14ac:dyDescent="0.25">
      <c r="A11" s="15"/>
      <c r="B11" s="25"/>
      <c r="C11" s="26">
        <f>C10%</f>
        <v>0.504</v>
      </c>
      <c r="D11" s="26"/>
      <c r="F11" s="26">
        <f>F10%</f>
        <v>0.504</v>
      </c>
      <c r="G11" s="26"/>
      <c r="I11" s="26">
        <f>I10%</f>
        <v>0.504</v>
      </c>
      <c r="J11" s="26"/>
      <c r="L11" s="26">
        <f>L10%</f>
        <v>0.504</v>
      </c>
      <c r="M11" s="26"/>
    </row>
    <row r="12" spans="1:14" x14ac:dyDescent="0.25">
      <c r="A12" s="15" t="s">
        <v>21</v>
      </c>
      <c r="B12" s="18"/>
      <c r="C12" s="19">
        <f>C6*C11</f>
        <v>1008</v>
      </c>
      <c r="D12" s="22"/>
      <c r="F12" s="19">
        <f>F6*F11</f>
        <v>1008</v>
      </c>
      <c r="G12" s="22"/>
      <c r="I12" s="19">
        <f>I6*I11</f>
        <v>1008</v>
      </c>
      <c r="J12" s="22"/>
      <c r="L12" s="19">
        <f>L6*L11</f>
        <v>1008</v>
      </c>
      <c r="M12" s="22"/>
    </row>
    <row r="13" spans="1:14" x14ac:dyDescent="0.25">
      <c r="A13" s="15" t="s">
        <v>22</v>
      </c>
      <c r="B13" s="18"/>
      <c r="C13" s="19">
        <f>C6-C12</f>
        <v>992</v>
      </c>
      <c r="D13" s="22"/>
      <c r="F13" s="19">
        <f>F6-F12</f>
        <v>992</v>
      </c>
      <c r="G13" s="22"/>
      <c r="I13" s="19">
        <f>I6-I12</f>
        <v>992</v>
      </c>
      <c r="J13" s="22"/>
      <c r="L13" s="19">
        <f>L6-L12</f>
        <v>992</v>
      </c>
      <c r="M13" s="22"/>
    </row>
    <row r="14" spans="1:14" x14ac:dyDescent="0.25">
      <c r="A14" s="15" t="s">
        <v>15</v>
      </c>
      <c r="B14" s="18"/>
      <c r="C14" s="19">
        <f>C5</f>
        <v>10000</v>
      </c>
      <c r="D14" s="22"/>
      <c r="F14" s="19">
        <f>F5</f>
        <v>10000</v>
      </c>
      <c r="G14" s="22"/>
      <c r="I14" s="19">
        <f>I5</f>
        <v>10000</v>
      </c>
      <c r="J14" s="22"/>
      <c r="L14" s="19">
        <f>L5</f>
        <v>10000</v>
      </c>
      <c r="M14" s="22"/>
    </row>
    <row r="15" spans="1:14" x14ac:dyDescent="0.25">
      <c r="B15" s="18"/>
      <c r="C15" s="19"/>
      <c r="D15" s="22"/>
      <c r="F15" s="19"/>
      <c r="G15" s="22"/>
      <c r="I15" s="19"/>
      <c r="J15" s="22"/>
      <c r="L15" s="19"/>
      <c r="M15" s="22"/>
    </row>
    <row r="16" spans="1:14" x14ac:dyDescent="0.25">
      <c r="A16" s="27" t="s">
        <v>23</v>
      </c>
      <c r="B16" s="28"/>
      <c r="C16" s="20">
        <f>C14+C13</f>
        <v>10992</v>
      </c>
      <c r="D16" s="22"/>
      <c r="F16" s="20">
        <f>F14+F13</f>
        <v>10992</v>
      </c>
      <c r="G16" s="22"/>
      <c r="I16" s="20">
        <f>I14+I13</f>
        <v>10992</v>
      </c>
      <c r="J16" s="22"/>
      <c r="L16" s="20">
        <f>L14+L13</f>
        <v>10992</v>
      </c>
      <c r="M16" s="22"/>
    </row>
    <row r="17" spans="1:14" x14ac:dyDescent="0.25">
      <c r="A17" t="s">
        <v>85</v>
      </c>
      <c r="B17" s="23"/>
      <c r="C17" s="24">
        <v>9</v>
      </c>
      <c r="D17" s="24"/>
      <c r="F17" s="24" t="s">
        <v>86</v>
      </c>
      <c r="G17" s="24"/>
      <c r="I17" s="24">
        <v>10</v>
      </c>
      <c r="J17" s="24"/>
      <c r="L17" s="24">
        <v>13</v>
      </c>
      <c r="M17" s="24"/>
    </row>
    <row r="18" spans="1:14" x14ac:dyDescent="0.25">
      <c r="A18" s="72" t="str">
        <f>E3</f>
        <v>BUA</v>
      </c>
      <c r="B18" s="7"/>
      <c r="C18" s="29">
        <v>1175</v>
      </c>
      <c r="D18" s="24"/>
      <c r="F18" s="29">
        <v>390</v>
      </c>
      <c r="G18" s="24"/>
      <c r="I18" s="29">
        <v>1135</v>
      </c>
      <c r="J18" s="24"/>
      <c r="L18" s="29">
        <v>675</v>
      </c>
      <c r="M18" s="24"/>
    </row>
    <row r="19" spans="1:14" x14ac:dyDescent="0.25">
      <c r="A19" s="15" t="s">
        <v>74</v>
      </c>
      <c r="B19" s="6"/>
      <c r="C19" s="30">
        <f>C18*C16</f>
        <v>12915600</v>
      </c>
      <c r="D19" s="31"/>
      <c r="E19" s="66"/>
      <c r="F19" s="30">
        <f>F18*F16</f>
        <v>4286880</v>
      </c>
      <c r="G19" s="31"/>
      <c r="H19" s="66"/>
      <c r="I19" s="30">
        <f>I18*I16</f>
        <v>12475920</v>
      </c>
      <c r="J19" s="31"/>
      <c r="K19" s="66"/>
      <c r="L19" s="30">
        <f>L18*L16</f>
        <v>7419600</v>
      </c>
      <c r="M19" s="31"/>
      <c r="N19" s="66"/>
    </row>
    <row r="20" spans="1:14" x14ac:dyDescent="0.25">
      <c r="A20" s="15" t="s">
        <v>24</v>
      </c>
      <c r="C20" s="32">
        <f>C19*90%</f>
        <v>11624040</v>
      </c>
      <c r="D20" s="30"/>
      <c r="F20" s="32">
        <f>F19*90%</f>
        <v>3858192</v>
      </c>
      <c r="G20" s="30"/>
      <c r="I20" s="32">
        <f>I19*90%</f>
        <v>11228328</v>
      </c>
      <c r="J20" s="30"/>
      <c r="L20" s="32">
        <f>L19*90%</f>
        <v>6677640</v>
      </c>
      <c r="M20" s="30"/>
    </row>
    <row r="21" spans="1:14" x14ac:dyDescent="0.25">
      <c r="A21" s="15" t="s">
        <v>25</v>
      </c>
      <c r="C21" s="32">
        <f>C19*80%</f>
        <v>10332480</v>
      </c>
      <c r="D21" s="32"/>
      <c r="F21" s="32">
        <f>F19*80%</f>
        <v>3429504</v>
      </c>
      <c r="G21" s="32"/>
      <c r="I21" s="32">
        <f>I19*80%</f>
        <v>9980736</v>
      </c>
      <c r="J21" s="32"/>
      <c r="L21" s="32">
        <f>L19*80%</f>
        <v>5935680</v>
      </c>
      <c r="M21" s="32"/>
    </row>
    <row r="22" spans="1:14" x14ac:dyDescent="0.25">
      <c r="A22" s="15"/>
      <c r="D22" s="24"/>
      <c r="G22" s="24"/>
      <c r="J22" s="24"/>
      <c r="M22" s="24"/>
    </row>
    <row r="23" spans="1:14" x14ac:dyDescent="0.25">
      <c r="A23" s="33" t="s">
        <v>26</v>
      </c>
      <c r="B23" s="34"/>
      <c r="C23" s="35">
        <f>C4*C18</f>
        <v>2350000</v>
      </c>
      <c r="D23" s="35"/>
      <c r="F23" s="35">
        <f>F4*F18</f>
        <v>780000</v>
      </c>
      <c r="G23" s="35"/>
      <c r="I23" s="35">
        <f>I4*I18</f>
        <v>2270000</v>
      </c>
      <c r="J23" s="35"/>
      <c r="L23" s="35">
        <f>L4*L18</f>
        <v>1350000</v>
      </c>
      <c r="M23" s="35"/>
    </row>
    <row r="24" spans="1:14" x14ac:dyDescent="0.25">
      <c r="A24" s="15" t="s">
        <v>27</v>
      </c>
    </row>
    <row r="25" spans="1:14" x14ac:dyDescent="0.25">
      <c r="A25" s="36" t="s">
        <v>28</v>
      </c>
      <c r="B25" s="16"/>
      <c r="C25" s="32">
        <f>C19*0.025/12</f>
        <v>26907.5</v>
      </c>
      <c r="D25" s="32"/>
      <c r="F25" s="32">
        <f>F19*0.025/12</f>
        <v>8931</v>
      </c>
      <c r="G25" s="32"/>
      <c r="I25" s="32">
        <f>I19*0.025/12</f>
        <v>25991.5</v>
      </c>
      <c r="J25" s="32"/>
      <c r="L25" s="32">
        <f>L19*0.025/12</f>
        <v>15457.5</v>
      </c>
      <c r="M25" s="32"/>
    </row>
    <row r="26" spans="1:14" x14ac:dyDescent="0.25">
      <c r="C26" s="32"/>
      <c r="D26" s="32"/>
      <c r="F26" s="32"/>
      <c r="G26" s="32"/>
      <c r="I26" s="32"/>
      <c r="J26" s="32"/>
      <c r="L26" s="32"/>
      <c r="M26" s="32"/>
    </row>
    <row r="27" spans="1:14" x14ac:dyDescent="0.25">
      <c r="C27" s="32"/>
      <c r="D27" s="32"/>
      <c r="F27" s="32"/>
      <c r="G27" s="32"/>
      <c r="I27" s="32"/>
      <c r="J27" s="32"/>
      <c r="L27" s="32"/>
      <c r="M27" s="32"/>
    </row>
    <row r="28" spans="1:14" x14ac:dyDescent="0.25">
      <c r="C28"/>
      <c r="D28"/>
      <c r="F28"/>
      <c r="G28"/>
      <c r="I28"/>
      <c r="J28"/>
      <c r="L28"/>
      <c r="M28"/>
    </row>
    <row r="29" spans="1:14" x14ac:dyDescent="0.25">
      <c r="C29"/>
      <c r="D29"/>
      <c r="F29"/>
      <c r="G29"/>
      <c r="I29"/>
      <c r="J29"/>
      <c r="L29"/>
      <c r="M29"/>
    </row>
    <row r="30" spans="1:14" x14ac:dyDescent="0.25">
      <c r="C30"/>
      <c r="D30"/>
      <c r="F30"/>
      <c r="G30"/>
      <c r="I30"/>
      <c r="J30"/>
      <c r="L30"/>
      <c r="M30"/>
    </row>
    <row r="31" spans="1:14" x14ac:dyDescent="0.25">
      <c r="C31"/>
      <c r="D31"/>
      <c r="F31"/>
      <c r="G31"/>
      <c r="I31"/>
      <c r="J31"/>
      <c r="L31"/>
      <c r="M31"/>
    </row>
    <row r="32" spans="1:14" x14ac:dyDescent="0.25">
      <c r="C32"/>
      <c r="D32"/>
      <c r="F32"/>
      <c r="G32"/>
      <c r="I32"/>
      <c r="J32"/>
      <c r="L32"/>
      <c r="M32"/>
    </row>
    <row r="33" spans="1:13" x14ac:dyDescent="0.25">
      <c r="C33"/>
      <c r="D33"/>
      <c r="F33"/>
      <c r="G33"/>
      <c r="I33"/>
      <c r="J33"/>
      <c r="L33"/>
      <c r="M33"/>
    </row>
    <row r="34" spans="1:13" x14ac:dyDescent="0.25">
      <c r="C34"/>
      <c r="D34"/>
      <c r="F34"/>
      <c r="G34"/>
      <c r="I34"/>
      <c r="J34"/>
      <c r="L34"/>
      <c r="M34"/>
    </row>
    <row r="35" spans="1:13" x14ac:dyDescent="0.25">
      <c r="C35"/>
      <c r="D35"/>
      <c r="F35"/>
      <c r="G35"/>
      <c r="I35"/>
      <c r="J35"/>
      <c r="L35"/>
      <c r="M35"/>
    </row>
    <row r="36" spans="1:13" x14ac:dyDescent="0.25">
      <c r="C36"/>
      <c r="D36"/>
      <c r="F36"/>
      <c r="G36"/>
      <c r="I36"/>
      <c r="J36"/>
      <c r="L36"/>
      <c r="M36"/>
    </row>
    <row r="37" spans="1:13" x14ac:dyDescent="0.25">
      <c r="C37"/>
      <c r="D37"/>
      <c r="F37"/>
      <c r="G37"/>
      <c r="I37"/>
      <c r="J37"/>
      <c r="L37"/>
      <c r="M37"/>
    </row>
    <row r="38" spans="1:13" x14ac:dyDescent="0.25">
      <c r="C38"/>
      <c r="D38"/>
      <c r="F38"/>
      <c r="G38"/>
      <c r="I38"/>
      <c r="J38"/>
      <c r="L38"/>
      <c r="M38"/>
    </row>
    <row r="39" spans="1:13" x14ac:dyDescent="0.25">
      <c r="C39"/>
      <c r="D39"/>
      <c r="F39"/>
      <c r="G39"/>
      <c r="I39"/>
      <c r="J39"/>
      <c r="L39"/>
      <c r="M39"/>
    </row>
    <row r="40" spans="1:13" x14ac:dyDescent="0.25">
      <c r="C40"/>
      <c r="D40"/>
      <c r="F40"/>
      <c r="G40"/>
      <c r="I40"/>
      <c r="J40"/>
      <c r="L40"/>
      <c r="M40"/>
    </row>
    <row r="46" spans="1:13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12" x14ac:dyDescent="0.25">
      <c r="C84" s="16">
        <f>C83*C82</f>
        <v>0</v>
      </c>
      <c r="F84" s="16">
        <f>F83*F82</f>
        <v>0</v>
      </c>
      <c r="I84" s="16">
        <f>I83*I82</f>
        <v>0</v>
      </c>
      <c r="L84" s="16">
        <f>L83*L82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opLeftCell="A22" workbookViewId="0">
      <selection activeCell="G39" sqref="G3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5.28515625" bestFit="1" customWidth="1"/>
    <col min="11" max="13" width="0" hidden="1" customWidth="1"/>
    <col min="14" max="14" width="14.28515625" bestFit="1" customWidth="1"/>
    <col min="15" max="15" width="16.7109375" bestFit="1" customWidth="1"/>
    <col min="16" max="16" width="14.5703125" bestFit="1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458.33333333333337</v>
      </c>
      <c r="C2" s="4">
        <f t="shared" ref="C2:C16" si="1">B2*1.2</f>
        <v>550</v>
      </c>
      <c r="D2" s="4">
        <f t="shared" ref="D2:D16" si="2">C2*1.2</f>
        <v>660</v>
      </c>
      <c r="E2" s="5">
        <f t="shared" ref="E2:E16" si="3">R2</f>
        <v>8000000</v>
      </c>
      <c r="F2" s="4">
        <f t="shared" ref="F2:F15" si="4">ROUND((E2/B2),0)</f>
        <v>17455</v>
      </c>
      <c r="G2" s="73">
        <f t="shared" ref="G2:G15" si="5">ROUND((E2/C2),0)</f>
        <v>14545</v>
      </c>
      <c r="H2" s="73">
        <f t="shared" ref="H2:H15" si="6">ROUND((E2/D2),0)</f>
        <v>12121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v>550</v>
      </c>
      <c r="Q2" s="7">
        <f t="shared" ref="Q2:Q10" si="9">P2/1.2</f>
        <v>458.33333333333337</v>
      </c>
      <c r="R2" s="78">
        <v>8000000</v>
      </c>
      <c r="S2" s="2"/>
    </row>
    <row r="3" spans="1:19" x14ac:dyDescent="0.25">
      <c r="A3" s="4">
        <v>2</v>
      </c>
      <c r="B3" s="4">
        <f t="shared" si="0"/>
        <v>1318.3333333333335</v>
      </c>
      <c r="C3" s="4">
        <f t="shared" si="1"/>
        <v>1582.0000000000002</v>
      </c>
      <c r="D3" s="4">
        <f t="shared" si="2"/>
        <v>1898.4</v>
      </c>
      <c r="E3" s="5">
        <f t="shared" si="3"/>
        <v>31600000</v>
      </c>
      <c r="F3" s="4">
        <f t="shared" si="4"/>
        <v>23970</v>
      </c>
      <c r="G3" s="4">
        <f t="shared" si="5"/>
        <v>19975</v>
      </c>
      <c r="H3" s="4">
        <f t="shared" si="6"/>
        <v>16646</v>
      </c>
      <c r="I3" s="4">
        <f t="shared" si="7"/>
        <v>0</v>
      </c>
      <c r="J3" s="4">
        <f t="shared" si="8"/>
        <v>0</v>
      </c>
      <c r="O3">
        <v>0</v>
      </c>
      <c r="P3">
        <v>1582</v>
      </c>
      <c r="Q3">
        <f t="shared" si="9"/>
        <v>1318.3333333333335</v>
      </c>
      <c r="R3" s="2">
        <v>31600000</v>
      </c>
      <c r="S3" s="2"/>
    </row>
    <row r="4" spans="1:19" x14ac:dyDescent="0.25">
      <c r="A4" s="4">
        <v>3</v>
      </c>
      <c r="B4" s="4">
        <f t="shared" si="0"/>
        <v>145.83333333333334</v>
      </c>
      <c r="C4" s="4">
        <f t="shared" si="1"/>
        <v>175</v>
      </c>
      <c r="D4" s="4">
        <f t="shared" si="2"/>
        <v>210</v>
      </c>
      <c r="E4" s="5">
        <f t="shared" si="3"/>
        <v>2400000</v>
      </c>
      <c r="F4" s="4">
        <f t="shared" si="4"/>
        <v>16457</v>
      </c>
      <c r="G4" s="73">
        <f t="shared" si="5"/>
        <v>13714</v>
      </c>
      <c r="H4" s="73">
        <f t="shared" si="6"/>
        <v>11429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175</v>
      </c>
      <c r="Q4" s="7">
        <f t="shared" si="9"/>
        <v>145.83333333333334</v>
      </c>
      <c r="R4" s="78">
        <v>2400000</v>
      </c>
      <c r="S4" s="2"/>
    </row>
    <row r="5" spans="1:19" x14ac:dyDescent="0.25">
      <c r="A5" s="4">
        <v>4</v>
      </c>
      <c r="B5" s="4">
        <f t="shared" si="0"/>
        <v>825.2399999999999</v>
      </c>
      <c r="C5" s="4">
        <f t="shared" si="1"/>
        <v>990.28799999999978</v>
      </c>
      <c r="D5" s="4">
        <f t="shared" si="2"/>
        <v>1188.3455999999996</v>
      </c>
      <c r="E5" s="5">
        <f t="shared" si="3"/>
        <v>9500000</v>
      </c>
      <c r="F5" s="4">
        <f t="shared" si="4"/>
        <v>11512</v>
      </c>
      <c r="G5" s="73">
        <f t="shared" si="5"/>
        <v>9593</v>
      </c>
      <c r="H5" s="73">
        <f t="shared" si="6"/>
        <v>7994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>92*10.764</f>
        <v>990.2879999999999</v>
      </c>
      <c r="Q5" s="7">
        <f t="shared" si="9"/>
        <v>825.2399999999999</v>
      </c>
      <c r="R5" s="78">
        <v>9500000</v>
      </c>
      <c r="S5" s="78" t="s">
        <v>101</v>
      </c>
    </row>
    <row r="6" spans="1:19" x14ac:dyDescent="0.25">
      <c r="A6" s="4">
        <v>5</v>
      </c>
      <c r="B6" s="4">
        <f t="shared" si="0"/>
        <v>825.2399999999999</v>
      </c>
      <c r="C6" s="4">
        <f t="shared" si="1"/>
        <v>990.28799999999978</v>
      </c>
      <c r="D6" s="4">
        <f t="shared" si="2"/>
        <v>1188.3455999999996</v>
      </c>
      <c r="E6" s="5">
        <f t="shared" si="3"/>
        <v>9500000</v>
      </c>
      <c r="F6" s="4">
        <f t="shared" si="4"/>
        <v>11512</v>
      </c>
      <c r="G6" s="4">
        <f t="shared" si="5"/>
        <v>9593</v>
      </c>
      <c r="H6" s="4">
        <f t="shared" si="6"/>
        <v>7994</v>
      </c>
      <c r="I6" s="4">
        <f t="shared" si="7"/>
        <v>0</v>
      </c>
      <c r="J6" s="4">
        <f t="shared" si="8"/>
        <v>0</v>
      </c>
      <c r="O6">
        <v>0</v>
      </c>
      <c r="P6">
        <f>92*10.764</f>
        <v>990.2879999999999</v>
      </c>
      <c r="Q6">
        <f t="shared" si="9"/>
        <v>825.2399999999999</v>
      </c>
      <c r="R6" s="2">
        <v>9500000</v>
      </c>
      <c r="S6" s="2" t="s">
        <v>101</v>
      </c>
    </row>
    <row r="7" spans="1:19" x14ac:dyDescent="0.25">
      <c r="A7" s="4">
        <v>6</v>
      </c>
      <c r="B7" s="4">
        <f t="shared" si="0"/>
        <v>524.38620000000003</v>
      </c>
      <c r="C7" s="4">
        <f t="shared" si="1"/>
        <v>629.26344000000006</v>
      </c>
      <c r="D7" s="4">
        <f t="shared" si="2"/>
        <v>755.116128</v>
      </c>
      <c r="E7" s="5">
        <f t="shared" si="3"/>
        <v>4935000</v>
      </c>
      <c r="F7" s="4">
        <f t="shared" si="4"/>
        <v>9411</v>
      </c>
      <c r="G7" s="4">
        <f t="shared" si="5"/>
        <v>7843</v>
      </c>
      <c r="H7" s="4">
        <f t="shared" si="6"/>
        <v>6535</v>
      </c>
      <c r="I7" s="4">
        <f t="shared" si="7"/>
        <v>0</v>
      </c>
      <c r="J7" s="4">
        <f t="shared" si="8"/>
        <v>0</v>
      </c>
      <c r="O7">
        <v>0</v>
      </c>
      <c r="P7">
        <f>58.46*10.764</f>
        <v>629.26343999999995</v>
      </c>
      <c r="Q7">
        <f t="shared" si="9"/>
        <v>524.38620000000003</v>
      </c>
      <c r="R7" s="2">
        <v>4935000</v>
      </c>
      <c r="S7" s="2" t="s">
        <v>102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8:P10" si="10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0" t="s">
        <v>91</v>
      </c>
    </row>
    <row r="24" spans="1:19" s="10" customFormat="1" x14ac:dyDescent="0.25">
      <c r="F24" s="69" t="s">
        <v>94</v>
      </c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v>0</v>
      </c>
    </row>
    <row r="29" spans="1:19" s="10" customFormat="1" x14ac:dyDescent="0.25">
      <c r="C29" s="68" t="s">
        <v>1</v>
      </c>
      <c r="D29" s="68"/>
      <c r="F29" s="53" t="s">
        <v>72</v>
      </c>
      <c r="G29" s="53"/>
      <c r="H29" s="10" t="e">
        <f>G29/G28</f>
        <v>#DIV/0!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 t="s">
        <v>95</v>
      </c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 t="s">
        <v>77</v>
      </c>
      <c r="D32" s="71">
        <v>366</v>
      </c>
      <c r="F32" s="71" t="s">
        <v>24</v>
      </c>
      <c r="G32" s="71">
        <f>G31*90%</f>
        <v>0</v>
      </c>
    </row>
    <row r="33" spans="3:16" s="10" customFormat="1" x14ac:dyDescent="0.25">
      <c r="C33" s="71" t="s">
        <v>96</v>
      </c>
      <c r="D33" s="71">
        <v>11500</v>
      </c>
      <c r="E33" s="10">
        <f>D33/1.2</f>
        <v>9583.3333333333339</v>
      </c>
      <c r="F33" s="71" t="s">
        <v>25</v>
      </c>
      <c r="G33" s="71">
        <f>G31*80%</f>
        <v>0</v>
      </c>
    </row>
    <row r="34" spans="3:16" s="10" customFormat="1" x14ac:dyDescent="0.25">
      <c r="C34" s="71" t="s">
        <v>74</v>
      </c>
      <c r="D34" s="71">
        <f>D32*D33</f>
        <v>4209000</v>
      </c>
    </row>
    <row r="35" spans="3:16" s="10" customFormat="1" x14ac:dyDescent="0.25">
      <c r="C35" s="71"/>
      <c r="D35" s="71"/>
    </row>
    <row r="36" spans="3:16" s="10" customFormat="1" x14ac:dyDescent="0.25">
      <c r="E36" s="10" t="s">
        <v>87</v>
      </c>
      <c r="F36" s="71" t="s">
        <v>85</v>
      </c>
      <c r="G36" s="71" t="s">
        <v>90</v>
      </c>
      <c r="H36" s="71"/>
      <c r="I36" s="71" t="s">
        <v>71</v>
      </c>
      <c r="J36" s="71" t="s">
        <v>97</v>
      </c>
      <c r="K36" s="71"/>
      <c r="L36" s="71"/>
      <c r="M36" s="71"/>
      <c r="N36" s="71" t="s">
        <v>98</v>
      </c>
      <c r="O36" s="71" t="s">
        <v>99</v>
      </c>
      <c r="P36" s="71" t="s">
        <v>100</v>
      </c>
    </row>
    <row r="37" spans="3:16" s="10" customFormat="1" x14ac:dyDescent="0.25">
      <c r="E37" s="10" t="s">
        <v>88</v>
      </c>
      <c r="F37" s="74">
        <v>9</v>
      </c>
      <c r="G37" s="53">
        <v>1175</v>
      </c>
      <c r="H37" s="53" t="s">
        <v>77</v>
      </c>
      <c r="I37" s="80">
        <v>1791</v>
      </c>
      <c r="J37" s="53">
        <v>11000</v>
      </c>
      <c r="K37" s="53"/>
      <c r="L37" s="53"/>
      <c r="M37" s="53"/>
      <c r="N37" s="75">
        <f>G37*J37</f>
        <v>12925000</v>
      </c>
      <c r="O37" s="53">
        <f>N37*0.9</f>
        <v>11632500</v>
      </c>
      <c r="P37" s="53">
        <f>N37*0.8</f>
        <v>10340000</v>
      </c>
    </row>
    <row r="38" spans="3:16" s="10" customFormat="1" x14ac:dyDescent="0.25">
      <c r="E38" s="10" t="s">
        <v>89</v>
      </c>
      <c r="F38" s="74" t="s">
        <v>86</v>
      </c>
      <c r="G38" s="53">
        <v>390</v>
      </c>
      <c r="H38" s="53" t="s">
        <v>77</v>
      </c>
      <c r="I38" s="80"/>
      <c r="J38" s="53">
        <v>11000</v>
      </c>
      <c r="K38" s="53"/>
      <c r="L38" s="53"/>
      <c r="M38" s="53"/>
      <c r="N38" s="75">
        <f>G38*J38</f>
        <v>4290000</v>
      </c>
      <c r="O38" s="53">
        <f>N38*0.9</f>
        <v>3861000</v>
      </c>
      <c r="P38" s="53">
        <f>N38*0.8</f>
        <v>3432000</v>
      </c>
    </row>
    <row r="39" spans="3:16" s="10" customFormat="1" x14ac:dyDescent="0.25">
      <c r="E39" s="10" t="s">
        <v>92</v>
      </c>
      <c r="F39" s="74">
        <v>10</v>
      </c>
      <c r="G39" s="53">
        <v>1135</v>
      </c>
      <c r="H39" s="53" t="s">
        <v>77</v>
      </c>
      <c r="I39" s="53">
        <v>1347</v>
      </c>
      <c r="J39" s="53">
        <v>11000</v>
      </c>
      <c r="K39" s="53"/>
      <c r="L39" s="53"/>
      <c r="M39" s="53"/>
      <c r="N39" s="75">
        <f>G39*J39</f>
        <v>12485000</v>
      </c>
      <c r="O39" s="53">
        <f>N39*0.9</f>
        <v>11236500</v>
      </c>
      <c r="P39" s="53">
        <f>N39*0.8</f>
        <v>9988000</v>
      </c>
    </row>
    <row r="40" spans="3:16" s="10" customFormat="1" x14ac:dyDescent="0.25">
      <c r="E40" s="10" t="s">
        <v>93</v>
      </c>
      <c r="F40" s="74">
        <v>13</v>
      </c>
      <c r="G40" s="53">
        <v>675</v>
      </c>
      <c r="H40" s="53" t="s">
        <v>77</v>
      </c>
      <c r="I40" s="53">
        <v>1338</v>
      </c>
      <c r="J40" s="53">
        <v>11000</v>
      </c>
      <c r="K40" s="53"/>
      <c r="L40" s="53"/>
      <c r="M40" s="53"/>
      <c r="N40" s="75">
        <f>G40*J40</f>
        <v>7425000</v>
      </c>
      <c r="O40" s="53">
        <f>N40*0.9</f>
        <v>6682500</v>
      </c>
      <c r="P40" s="53">
        <f>N40*0.8</f>
        <v>5940000</v>
      </c>
    </row>
    <row r="41" spans="3:16" x14ac:dyDescent="0.25">
      <c r="F41" s="42"/>
      <c r="G41" s="42"/>
      <c r="H41" s="42"/>
      <c r="I41" s="76">
        <f>I37+I39+R42</f>
        <v>3138</v>
      </c>
      <c r="J41" s="42"/>
      <c r="K41" s="42"/>
      <c r="L41" s="42"/>
      <c r="M41" s="42"/>
      <c r="N41" s="77">
        <f>SUM(N37:N40)</f>
        <v>37125000</v>
      </c>
      <c r="O41" s="77">
        <f>SUM(O37:O40)</f>
        <v>33412500</v>
      </c>
      <c r="P41" s="77">
        <f>SUM(P37:P40)</f>
        <v>29700000</v>
      </c>
    </row>
  </sheetData>
  <mergeCells count="1">
    <mergeCell ref="I37:I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2024-01-30T07:33:27Z</dcterms:modified>
</cp:coreProperties>
</file>