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/>
  <mc:AlternateContent xmlns:mc="http://schemas.openxmlformats.org/markup-compatibility/2006">
    <mc:Choice Requires="x15">
      <x15ac:absPath xmlns:x15ac="http://schemas.microsoft.com/office/spreadsheetml/2010/11/ac" url="F:\Work from home - Vastukala\18.01.2024\UBI_Mohammed Ali Road Branch_Chitang Ajay Mehta\"/>
    </mc:Choice>
  </mc:AlternateContent>
  <xr:revisionPtr revIDLastSave="0" documentId="13_ncr:1_{332B3A11-82AA-4383-BDF6-7C87A2EF2E29}" xr6:coauthVersionLast="36" xr6:coauthVersionMax="47" xr10:uidLastSave="{00000000-0000-0000-0000-000000000000}"/>
  <bookViews>
    <workbookView xWindow="0" yWindow="0" windowWidth="15345" windowHeight="447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</workbook>
</file>

<file path=xl/calcChain.xml><?xml version="1.0" encoding="utf-8"?>
<calcChain xmlns="http://schemas.openxmlformats.org/spreadsheetml/2006/main">
  <c r="Q6" i="4" l="1"/>
  <c r="P8" i="4"/>
  <c r="J8" i="4"/>
  <c r="I8" i="4"/>
  <c r="P7" i="4"/>
  <c r="J7" i="4"/>
  <c r="I7" i="4"/>
  <c r="J6" i="4"/>
  <c r="I6" i="4"/>
  <c r="P5" i="4"/>
  <c r="J5" i="4"/>
  <c r="I5" i="4"/>
  <c r="P4" i="4"/>
  <c r="J4" i="4"/>
  <c r="I4" i="4"/>
  <c r="G31" i="4" l="1"/>
  <c r="I31" i="4" s="1"/>
  <c r="D34" i="4" l="1"/>
  <c r="G29" i="4"/>
  <c r="C5" i="25" l="1"/>
  <c r="C4" i="25"/>
  <c r="C3" i="25"/>
  <c r="P2" i="4"/>
  <c r="P3" i="4"/>
  <c r="B3" i="4" s="1"/>
  <c r="C3" i="4" s="1"/>
  <c r="D3" i="4" s="1"/>
  <c r="B6" i="4"/>
  <c r="C6" i="4" s="1"/>
  <c r="B7" i="4"/>
  <c r="C7" i="4" s="1"/>
  <c r="D7" i="4" s="1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B4" i="4"/>
  <c r="C4" i="4" s="1"/>
  <c r="D4" i="4" s="1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F6" i="4" l="1"/>
  <c r="G6" i="4"/>
  <c r="G7" i="4"/>
  <c r="F7" i="4"/>
  <c r="H7" i="4"/>
  <c r="H4" i="4"/>
  <c r="G4" i="4"/>
  <c r="F4" i="4"/>
  <c r="H8" i="4"/>
  <c r="G8" i="4"/>
  <c r="F8" i="4"/>
  <c r="H9" i="4"/>
  <c r="F10" i="4"/>
  <c r="G3" i="4"/>
  <c r="H3" i="4"/>
  <c r="D2" i="4"/>
  <c r="H2" i="4" s="1"/>
  <c r="G2" i="4"/>
  <c r="D6" i="4"/>
  <c r="H6" i="4" s="1"/>
  <c r="F13" i="4"/>
  <c r="D10" i="4"/>
  <c r="H10" i="4" s="1"/>
  <c r="G10" i="4"/>
  <c r="F2" i="4"/>
  <c r="D14" i="4"/>
  <c r="G14" i="4"/>
  <c r="G9" i="4"/>
  <c r="F12" i="4"/>
  <c r="G13" i="4"/>
  <c r="H14" i="4"/>
  <c r="F9" i="4"/>
  <c r="H15" i="4"/>
  <c r="H16" i="4"/>
  <c r="F3" i="4"/>
  <c r="F11" i="4"/>
  <c r="G12" i="4"/>
  <c r="H13" i="4"/>
  <c r="F15" i="4"/>
  <c r="H11" i="4"/>
  <c r="C13" i="25"/>
  <c r="D13" i="25" s="1"/>
  <c r="C8" i="25" s="1"/>
  <c r="B5" i="4"/>
  <c r="F5" i="4" s="1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G5" i="4" s="1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<sst xmlns="http://schemas.openxmlformats.org/spreadsheetml/2006/main" count="137" uniqueCount="94">
  <si>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</si>
  <si>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</si>
  <si>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</si>
  <si>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</si>
  <si>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</si>
  <si>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</si>
  <si>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</si>
  <si>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</si>
  <si>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</si>
  <si>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</si>
  <si>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</si>
  <si>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</si>
  <si>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</si>
  <si>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</si>
  <si>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</si>
  <si>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</si>
  <si>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</si>
  <si>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</si>
  <si>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</si>
  <si>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</si>
  <si>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</si>
  <si>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</si>
  <si>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</si>
  <si>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</si>
  <si>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</si>
  <si>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</si>
  <si>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</si>
  <si>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</si>
  <si>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</si>
  <si>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</si>
  <si>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</si>
  <si>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</si>
  <si>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</si>
  <si>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</si>
  <si>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</si>
  <si>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</si>
  <si>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</si>
  <si>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</si>
  <si>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</si>
  <si>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</si>
  <si>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</si>
  <si>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</si>
  <si>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</si>
  <si>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</si>
  <si>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</si>
  <si>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</si>
  <si>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</si>
  <si>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</si>
  <si>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</si>
  <si>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</si>
  <si>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</si>
  <si>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</si>
  <si>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</si>
  <si>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</si>
  <si>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</si>
  <si>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</si>
  <si>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</si>
  <si>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</si>
  <si>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</si>
  <si>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</si>
  <si>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</si>
  <si>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</si>
  <si>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</si>
  <si>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</si>
  <si>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</si>
  <si>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</si>
  <si>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</si>
  <si>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</si>
  <si>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</si>
  <si>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</si>
  <si>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</si>
  <si>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</si>
  <si>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</si>
  <si>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</si>
  <si>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</si>
  <si>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</si>
  <si>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</si>
  <si>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</si>
  <si>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</si>
  <si>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</si>
  <si>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</si>
  <si>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</si>
  <si>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</si>
  <si>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</si>
  <si>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PREV VAL - 2018 - MAHESH</t>
  </si>
  <si>
    <t>YOC - 1999</t>
  </si>
  <si>
    <t>SBUA</t>
  </si>
  <si>
    <t>RATE</t>
  </si>
  <si>
    <t>MCA</t>
  </si>
  <si>
    <t>IGR-19.06.23</t>
  </si>
  <si>
    <t>IGR-22.12.23</t>
  </si>
  <si>
    <t>IGR-05.01.23</t>
  </si>
  <si>
    <t>IGR-15.02.23</t>
  </si>
  <si>
    <t>IGR-24.11.23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</si>
</sst>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 * #,##0.00_ ;_ * \-#,##0.0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0" fontId="7" fillId="2" borderId="0" xfId="0" applyFont="1" applyFill="1"/>
    <xf numFmtId="164" fontId="7" fillId="0" borderId="0" xfId="0" applyNumberFormat="1" applyFont="1"/>
    <xf numFmtId="0" fontId="3" fillId="0" borderId="4" xfId="0" applyFont="1" applyBorder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0" xfId="1" applyFont="1" applyAlignment="1"/>
    <xf numFmtId="164" fontId="2" fillId="0" borderId="0" xfId="1" applyFont="1"/>
    <xf numFmtId="164" fontId="2" fillId="0" borderId="8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335123</xdr:colOff>
      <xdr:row>47</xdr:row>
      <xdr:rowOff>20265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1D6462-BAA6-4FD1-ABDC-FD5AEA23D6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27123" cy="8707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354686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2F084F-B6ED-4B3E-AB41-167DE205B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04286" cy="8916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325597</xdr:colOff>
      <xdr:row>45</xdr:row>
      <xdr:rowOff>29775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C5A672-574D-491C-BB9A-6A60B44B36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7597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20</xdr:col>
      <xdr:colOff>306544</xdr:colOff>
      <xdr:row>47</xdr:row>
      <xdr:rowOff>144071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29D0A2A-4F06-4316-92FC-5BC234B6C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498544" cy="85736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173686</xdr:colOff>
      <xdr:row>46</xdr:row>
      <xdr:rowOff>125065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CD26813-AAD4-4AC9-9FCD-3AC452660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23286" cy="888806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54AA11-BDD7-4953-8443-4F99582DA6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95C4DBB-B06D-4843-A590-746DC2F294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36A6C50-4E96-4706-A36A-1391E2A2B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E17643-32A6-448E-BB52-3344DD9DC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3F1C743-2B55-4ED0-8750-40F288D2D1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76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82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77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78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79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80</v>
      </c>
      <c r="C8" s="53">
        <f>C7*D13%</f>
        <v>240820.57499999998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81</v>
      </c>
      <c r="C9" s="58">
        <f>C6+C8</f>
        <v>270220.57499999995</v>
      </c>
      <c r="D9" s="59" t="s">
        <v>62</v>
      </c>
      <c r="E9" s="60">
        <f>C9/10.764</f>
        <v>25104.103957636562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1999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25</v>
      </c>
      <c r="D13" s="66">
        <f>D12-C13</f>
        <v>75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E4" sqref="E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23000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20500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25</v>
      </c>
      <c r="D7" s="24">
        <v>2024</v>
      </c>
    </row>
    <row r="8" spans="1:5" x14ac:dyDescent="0.25">
      <c r="A8" s="15" t="s">
        <v>18</v>
      </c>
      <c r="B8" s="23"/>
      <c r="C8" s="24">
        <f>C9-C7</f>
        <v>35</v>
      </c>
      <c r="D8" s="24">
        <v>1999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37.5</v>
      </c>
      <c r="D10" s="24"/>
    </row>
    <row r="11" spans="1:5" x14ac:dyDescent="0.25">
      <c r="A11" s="15"/>
      <c r="B11" s="25"/>
      <c r="C11" s="26">
        <f>C10%</f>
        <v>0.375</v>
      </c>
      <c r="D11" s="26"/>
    </row>
    <row r="12" spans="1:5" x14ac:dyDescent="0.25">
      <c r="A12" s="15" t="s">
        <v>21</v>
      </c>
      <c r="B12" s="18"/>
      <c r="C12" s="19">
        <f>C6*C11</f>
        <v>937.5</v>
      </c>
      <c r="D12" s="22"/>
    </row>
    <row r="13" spans="1:5" x14ac:dyDescent="0.25">
      <c r="A13" s="15" t="s">
        <v>22</v>
      </c>
      <c r="B13" s="18"/>
      <c r="C13" s="19">
        <f>C6-C12</f>
        <v>1562.5</v>
      </c>
      <c r="D13" s="22"/>
    </row>
    <row r="14" spans="1:5" x14ac:dyDescent="0.25">
      <c r="A14" s="15" t="s">
        <v>15</v>
      </c>
      <c r="B14" s="18"/>
      <c r="C14" s="19">
        <f>C5</f>
        <v>20500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22062.5</v>
      </c>
      <c r="D16" s="22"/>
    </row>
    <row r="17" spans="1:5" x14ac:dyDescent="0.25">
      <c r="B17" s="23"/>
      <c r="C17" s="24"/>
      <c r="D17" s="24"/>
    </row>
    <row r="18" spans="1:5" x14ac:dyDescent="0.25">
      <c r="A18" s="72" t="str">
        <f>E3</f>
        <v>ACA</v>
      </c>
      <c r="B18" s="7"/>
      <c r="C18" s="29">
        <v>717.5</v>
      </c>
      <c r="D18" s="24"/>
    </row>
    <row r="19" spans="1:5" x14ac:dyDescent="0.25">
      <c r="A19" s="15" t="s">
        <v>73</v>
      </c>
      <c r="B19" s="6"/>
      <c r="C19" s="30">
        <f>C18*C16</f>
        <v>15829843.75</v>
      </c>
      <c r="D19" s="31"/>
      <c r="E19" s="66"/>
    </row>
    <row r="20" spans="1:5" x14ac:dyDescent="0.25">
      <c r="A20" s="15" t="s">
        <v>24</v>
      </c>
      <c r="C20" s="32">
        <f>C19*90%</f>
        <v>14246859.375</v>
      </c>
      <c r="D20" s="30"/>
    </row>
    <row r="21" spans="1:5" x14ac:dyDescent="0.25">
      <c r="A21" s="15" t="s">
        <v>25</v>
      </c>
      <c r="C21" s="32">
        <f>C19*80%</f>
        <v>12663875</v>
      </c>
      <c r="D21" s="32"/>
    </row>
    <row r="22" spans="1:5" x14ac:dyDescent="0.25">
      <c r="A22" s="15"/>
      <c r="D22" s="24"/>
    </row>
    <row r="23" spans="1:5" x14ac:dyDescent="0.25">
      <c r="A23" s="33" t="s">
        <v>26</v>
      </c>
      <c r="B23" s="34"/>
      <c r="C23" s="35">
        <f>C4*C18</f>
        <v>1793750</v>
      </c>
      <c r="D23" s="35"/>
    </row>
    <row r="24" spans="1:5" x14ac:dyDescent="0.25">
      <c r="A24" s="15" t="s">
        <v>27</v>
      </c>
    </row>
    <row r="25" spans="1:5" x14ac:dyDescent="0.25">
      <c r="A25" s="36" t="s">
        <v>28</v>
      </c>
      <c r="B25" s="16"/>
      <c r="C25" s="32">
        <f>C19*0.025/12</f>
        <v>32978.841145833336</v>
      </c>
      <c r="D25" s="32"/>
    </row>
    <row r="26" spans="1:5" x14ac:dyDescent="0.25">
      <c r="C26" s="32"/>
      <c r="D26" s="32"/>
    </row>
    <row r="27" spans="1:5" x14ac:dyDescent="0.25">
      <c r="C27" s="32"/>
      <c r="D27" s="32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19" workbookViewId="0">
      <selection activeCell="C36" sqref="C36:D3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750</v>
      </c>
      <c r="C2" s="4">
        <f t="shared" ref="C2:C16" si="1">B2*1.2</f>
        <v>900</v>
      </c>
      <c r="D2" s="4">
        <f t="shared" ref="D2:D16" si="2">C2*1.2</f>
        <v>1080</v>
      </c>
      <c r="E2" s="5">
        <f t="shared" ref="E2:E16" si="3">R2</f>
        <v>18500000</v>
      </c>
      <c r="F2" s="73">
        <f t="shared" ref="F2:F15" si="4">ROUND((E2/B2),0)</f>
        <v>24667</v>
      </c>
      <c r="G2" s="73">
        <f t="shared" ref="G2:G15" si="5">ROUND((E2/C2),0)</f>
        <v>20556</v>
      </c>
      <c r="H2" s="73">
        <f t="shared" ref="H2:H15" si="6">ROUND((E2/D2),0)</f>
        <v>17130</v>
      </c>
      <c r="I2" s="73">
        <f t="shared" ref="I2:I15" si="7">T2</f>
        <v>0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750</v>
      </c>
      <c r="R2" s="74">
        <v>18500000</v>
      </c>
      <c r="S2" s="2"/>
    </row>
    <row r="3" spans="1:19" x14ac:dyDescent="0.25">
      <c r="A3" s="4">
        <v>2</v>
      </c>
      <c r="B3" s="4">
        <f t="shared" si="0"/>
        <v>655</v>
      </c>
      <c r="C3" s="4">
        <f t="shared" si="1"/>
        <v>786</v>
      </c>
      <c r="D3" s="4">
        <f t="shared" si="2"/>
        <v>943.19999999999993</v>
      </c>
      <c r="E3" s="5">
        <f t="shared" si="3"/>
        <v>14000000</v>
      </c>
      <c r="F3" s="73">
        <f t="shared" si="4"/>
        <v>21374</v>
      </c>
      <c r="G3" s="73">
        <f t="shared" si="5"/>
        <v>17812</v>
      </c>
      <c r="H3" s="73">
        <f t="shared" si="6"/>
        <v>14843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655</v>
      </c>
      <c r="R3" s="74">
        <v>14000000</v>
      </c>
      <c r="S3" s="2"/>
    </row>
    <row r="4" spans="1:19" x14ac:dyDescent="0.25">
      <c r="A4" s="4">
        <v>3</v>
      </c>
      <c r="B4" s="4">
        <f t="shared" si="0"/>
        <v>750</v>
      </c>
      <c r="C4" s="4">
        <f t="shared" si="1"/>
        <v>900</v>
      </c>
      <c r="D4" s="4">
        <f t="shared" si="2"/>
        <v>1080</v>
      </c>
      <c r="E4" s="5">
        <f t="shared" si="3"/>
        <v>17000000</v>
      </c>
      <c r="F4" s="73">
        <f t="shared" ref="F4:F8" si="10">ROUND((E4/B4),0)</f>
        <v>22667</v>
      </c>
      <c r="G4" s="73">
        <f t="shared" ref="G4:G8" si="11">ROUND((E4/C4),0)</f>
        <v>18889</v>
      </c>
      <c r="H4" s="73">
        <f t="shared" ref="H4:H8" si="12">ROUND((E4/D4),0)</f>
        <v>15741</v>
      </c>
      <c r="I4" s="73">
        <f t="shared" ref="I4:I8" si="13">T4</f>
        <v>0</v>
      </c>
      <c r="J4" s="73">
        <f t="shared" ref="J4:J8" si="14">U4</f>
        <v>0</v>
      </c>
      <c r="K4" s="7"/>
      <c r="L4" s="7"/>
      <c r="M4" s="7"/>
      <c r="N4" s="7"/>
      <c r="O4" s="7">
        <v>0</v>
      </c>
      <c r="P4" s="7">
        <f t="shared" ref="P4:P8" si="15">O4/1.2</f>
        <v>0</v>
      </c>
      <c r="Q4" s="7">
        <v>750</v>
      </c>
      <c r="R4" s="74">
        <v>17000000</v>
      </c>
      <c r="S4" s="2"/>
    </row>
    <row r="5" spans="1:19" x14ac:dyDescent="0.25">
      <c r="A5" s="4">
        <v>4</v>
      </c>
      <c r="B5" s="4">
        <f t="shared" si="0"/>
        <v>750</v>
      </c>
      <c r="C5" s="4">
        <f t="shared" si="1"/>
        <v>900</v>
      </c>
      <c r="D5" s="4">
        <f t="shared" si="2"/>
        <v>1080</v>
      </c>
      <c r="E5" s="5">
        <f t="shared" si="3"/>
        <v>16500000</v>
      </c>
      <c r="F5" s="4">
        <f t="shared" si="10"/>
        <v>22000</v>
      </c>
      <c r="G5" s="4">
        <f t="shared" si="11"/>
        <v>18333</v>
      </c>
      <c r="H5" s="4">
        <f t="shared" si="12"/>
        <v>15278</v>
      </c>
      <c r="I5" s="4">
        <f t="shared" si="13"/>
        <v>0</v>
      </c>
      <c r="J5" s="4">
        <f t="shared" si="14"/>
        <v>0</v>
      </c>
      <c r="O5">
        <v>0</v>
      </c>
      <c r="P5">
        <f t="shared" si="15"/>
        <v>0</v>
      </c>
      <c r="Q5">
        <v>750</v>
      </c>
      <c r="R5" s="2">
        <v>16500000</v>
      </c>
      <c r="S5" s="2"/>
    </row>
    <row r="6" spans="1:19" x14ac:dyDescent="0.25">
      <c r="A6" s="4">
        <v>5</v>
      </c>
      <c r="B6" s="4">
        <f t="shared" si="0"/>
        <v>850</v>
      </c>
      <c r="C6" s="4">
        <f t="shared" si="1"/>
        <v>1020</v>
      </c>
      <c r="D6" s="4">
        <f t="shared" si="2"/>
        <v>1224</v>
      </c>
      <c r="E6" s="5">
        <f t="shared" si="3"/>
        <v>20000000</v>
      </c>
      <c r="F6" s="73">
        <f t="shared" si="10"/>
        <v>23529</v>
      </c>
      <c r="G6" s="73">
        <f t="shared" si="11"/>
        <v>19608</v>
      </c>
      <c r="H6" s="73">
        <f t="shared" si="12"/>
        <v>16340</v>
      </c>
      <c r="I6" s="73">
        <f t="shared" si="13"/>
        <v>0</v>
      </c>
      <c r="J6" s="73">
        <f t="shared" si="14"/>
        <v>0</v>
      </c>
      <c r="K6" s="7"/>
      <c r="L6" s="7"/>
      <c r="M6" s="7"/>
      <c r="N6" s="7"/>
      <c r="O6" s="7">
        <v>0</v>
      </c>
      <c r="P6" s="7">
        <v>1020</v>
      </c>
      <c r="Q6" s="7">
        <f t="shared" ref="Q6:Q8" si="16">P6/1.2</f>
        <v>850</v>
      </c>
      <c r="R6" s="74">
        <v>20000000</v>
      </c>
      <c r="S6" s="2"/>
    </row>
    <row r="7" spans="1:19" x14ac:dyDescent="0.25">
      <c r="A7" s="4">
        <v>6</v>
      </c>
      <c r="B7" s="4">
        <f t="shared" si="0"/>
        <v>904.5</v>
      </c>
      <c r="C7" s="4">
        <f t="shared" si="1"/>
        <v>1085.3999999999999</v>
      </c>
      <c r="D7" s="4">
        <f t="shared" si="2"/>
        <v>1302.4799999999998</v>
      </c>
      <c r="E7" s="5">
        <f t="shared" si="3"/>
        <v>14200000</v>
      </c>
      <c r="F7" s="4">
        <f t="shared" si="10"/>
        <v>15699</v>
      </c>
      <c r="G7" s="4">
        <f t="shared" si="11"/>
        <v>13083</v>
      </c>
      <c r="H7" s="4">
        <f t="shared" si="12"/>
        <v>10902</v>
      </c>
      <c r="I7" s="4">
        <f t="shared" si="13"/>
        <v>0</v>
      </c>
      <c r="J7" s="4">
        <f t="shared" si="14"/>
        <v>0</v>
      </c>
      <c r="O7">
        <v>0</v>
      </c>
      <c r="P7">
        <f t="shared" si="15"/>
        <v>0</v>
      </c>
      <c r="Q7">
        <v>904.5</v>
      </c>
      <c r="R7" s="2">
        <v>14200000</v>
      </c>
      <c r="S7" s="2" t="s">
        <v>89</v>
      </c>
    </row>
    <row r="8" spans="1:19" x14ac:dyDescent="0.25">
      <c r="A8" s="4">
        <v>7</v>
      </c>
      <c r="B8" s="4">
        <f t="shared" si="0"/>
        <v>840</v>
      </c>
      <c r="C8" s="4">
        <f t="shared" si="1"/>
        <v>1008</v>
      </c>
      <c r="D8" s="4">
        <f t="shared" si="2"/>
        <v>1209.5999999999999</v>
      </c>
      <c r="E8" s="5">
        <f t="shared" si="3"/>
        <v>19250000</v>
      </c>
      <c r="F8" s="4">
        <f t="shared" si="10"/>
        <v>22917</v>
      </c>
      <c r="G8" s="4">
        <f t="shared" si="11"/>
        <v>19097</v>
      </c>
      <c r="H8" s="4">
        <f t="shared" si="12"/>
        <v>15914</v>
      </c>
      <c r="I8" s="4">
        <f t="shared" si="13"/>
        <v>0</v>
      </c>
      <c r="J8" s="4">
        <f t="shared" si="14"/>
        <v>0</v>
      </c>
      <c r="O8">
        <v>0</v>
      </c>
      <c r="P8">
        <f t="shared" si="15"/>
        <v>0</v>
      </c>
      <c r="Q8">
        <v>840</v>
      </c>
      <c r="R8" s="2">
        <v>19250000</v>
      </c>
      <c r="S8" s="2" t="s">
        <v>90</v>
      </c>
    </row>
    <row r="9" spans="1:19" x14ac:dyDescent="0.25">
      <c r="A9" s="4">
        <v>8</v>
      </c>
      <c r="B9" s="4">
        <f t="shared" si="0"/>
        <v>812</v>
      </c>
      <c r="C9" s="4">
        <f t="shared" si="1"/>
        <v>974.4</v>
      </c>
      <c r="D9" s="4">
        <f t="shared" si="2"/>
        <v>1169.28</v>
      </c>
      <c r="E9" s="5">
        <f t="shared" si="3"/>
        <v>20000000</v>
      </c>
      <c r="F9" s="4">
        <f t="shared" si="4"/>
        <v>24631</v>
      </c>
      <c r="G9" s="4">
        <f t="shared" si="5"/>
        <v>20525</v>
      </c>
      <c r="H9" s="4">
        <f t="shared" si="6"/>
        <v>17105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812</v>
      </c>
      <c r="R9" s="2">
        <v>20000000</v>
      </c>
      <c r="S9" s="2" t="s">
        <v>91</v>
      </c>
    </row>
    <row r="10" spans="1:19" x14ac:dyDescent="0.25">
      <c r="A10" s="4">
        <v>9</v>
      </c>
      <c r="B10" s="4">
        <f t="shared" si="0"/>
        <v>620</v>
      </c>
      <c r="C10" s="4">
        <f t="shared" si="1"/>
        <v>744</v>
      </c>
      <c r="D10" s="4">
        <f t="shared" si="2"/>
        <v>892.8</v>
      </c>
      <c r="E10" s="5">
        <f t="shared" si="3"/>
        <v>13000000</v>
      </c>
      <c r="F10" s="4">
        <f t="shared" si="4"/>
        <v>20968</v>
      </c>
      <c r="G10" s="4">
        <f t="shared" si="5"/>
        <v>17473</v>
      </c>
      <c r="H10" s="4">
        <f t="shared" si="6"/>
        <v>14561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v>620</v>
      </c>
      <c r="R10" s="2">
        <v>13000000</v>
      </c>
      <c r="S10" s="2" t="s">
        <v>92</v>
      </c>
    </row>
    <row r="11" spans="1:19" x14ac:dyDescent="0.25">
      <c r="A11" s="4">
        <v>10</v>
      </c>
      <c r="B11" s="4">
        <f t="shared" si="0"/>
        <v>620</v>
      </c>
      <c r="C11" s="4">
        <f t="shared" si="1"/>
        <v>744</v>
      </c>
      <c r="D11" s="4">
        <f t="shared" si="2"/>
        <v>892.8</v>
      </c>
      <c r="E11" s="5">
        <f t="shared" si="3"/>
        <v>11520000</v>
      </c>
      <c r="F11" s="4">
        <f t="shared" si="4"/>
        <v>18581</v>
      </c>
      <c r="G11" s="4">
        <f t="shared" si="5"/>
        <v>15484</v>
      </c>
      <c r="H11" s="4">
        <f t="shared" si="6"/>
        <v>12903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7">O11/1.2</f>
        <v>0</v>
      </c>
      <c r="Q11">
        <v>620</v>
      </c>
      <c r="R11" s="2">
        <v>11520000</v>
      </c>
      <c r="S11" s="2" t="s">
        <v>93</v>
      </c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7"/>
        <v>0</v>
      </c>
      <c r="Q12">
        <f t="shared" ref="Q11:Q15" si="18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7"/>
        <v>0</v>
      </c>
      <c r="Q13">
        <f t="shared" si="18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7"/>
        <v>0</v>
      </c>
      <c r="Q14">
        <f t="shared" si="18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7"/>
        <v>0</v>
      </c>
      <c r="Q15">
        <f t="shared" si="18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9">ROUND((E16/B16),0)</f>
        <v>#DIV/0!</v>
      </c>
      <c r="G16" s="4" t="e">
        <f t="shared" ref="G16" si="20">ROUND((E16/C16),0)</f>
        <v>#DIV/0!</v>
      </c>
      <c r="H16" s="4" t="e">
        <f t="shared" ref="H16" si="21">ROUND((E16/D16),0)</f>
        <v>#DIV/0!</v>
      </c>
      <c r="I16" s="4">
        <f t="shared" ref="I16" si="22">T16</f>
        <v>0</v>
      </c>
      <c r="J16" s="4">
        <f t="shared" ref="J16" si="23">U16</f>
        <v>0</v>
      </c>
      <c r="O16">
        <v>0</v>
      </c>
      <c r="P16">
        <f t="shared" ref="P16" si="24">O16/1.2</f>
        <v>0</v>
      </c>
      <c r="Q16">
        <f t="shared" ref="Q16" si="25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6">Q17</f>
        <v>0</v>
      </c>
      <c r="C17" s="4">
        <f t="shared" ref="C17:C21" si="27">B17*1.2</f>
        <v>0</v>
      </c>
      <c r="D17" s="4">
        <f t="shared" ref="D17:D21" si="28">C17*1.2</f>
        <v>0</v>
      </c>
      <c r="E17" s="5">
        <f t="shared" ref="E17:E21" si="29">R17</f>
        <v>0</v>
      </c>
      <c r="F17" s="4" t="e">
        <f t="shared" ref="F17" si="30">ROUND((E17/B17),0)</f>
        <v>#DIV/0!</v>
      </c>
      <c r="G17" s="4" t="e">
        <f t="shared" ref="G17" si="31">ROUND((E17/C17),0)</f>
        <v>#DIV/0!</v>
      </c>
      <c r="H17" s="4" t="e">
        <f t="shared" ref="H17" si="32">ROUND((E17/D17),0)</f>
        <v>#DIV/0!</v>
      </c>
      <c r="I17" s="4">
        <f t="shared" ref="I17" si="33">T17</f>
        <v>0</v>
      </c>
      <c r="J17" s="4">
        <f t="shared" ref="J17" si="34">U17</f>
        <v>0</v>
      </c>
      <c r="O17">
        <v>0</v>
      </c>
      <c r="P17">
        <f t="shared" ref="P17" si="35">O17/1.2</f>
        <v>0</v>
      </c>
      <c r="Q17">
        <f t="shared" ref="Q17" si="36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ref="F18:F21" si="37">ROUND((E18/B18),0)</f>
        <v>#DIV/0!</v>
      </c>
      <c r="G18" s="4" t="e">
        <f t="shared" ref="G18:G21" si="38">ROUND((E18/C18),0)</f>
        <v>#DIV/0!</v>
      </c>
      <c r="H18" s="4" t="e">
        <f t="shared" ref="H18:H21" si="39">ROUND((E18/D18),0)</f>
        <v>#DIV/0!</v>
      </c>
      <c r="I18" s="4">
        <f t="shared" ref="I18:J21" si="40">T18</f>
        <v>0</v>
      </c>
      <c r="J18" s="4">
        <f t="shared" si="40"/>
        <v>0</v>
      </c>
      <c r="O18">
        <v>0</v>
      </c>
      <c r="P18">
        <f t="shared" ref="P18" si="41">O18/1.2</f>
        <v>0</v>
      </c>
      <c r="Q18">
        <f t="shared" ref="Q18:Q21" si="42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7"/>
        <v>#DIV/0!</v>
      </c>
      <c r="G19" s="4" t="e">
        <f t="shared" si="38"/>
        <v>#DIV/0!</v>
      </c>
      <c r="H19" s="4" t="e">
        <f t="shared" si="39"/>
        <v>#DIV/0!</v>
      </c>
      <c r="I19" s="4">
        <f t="shared" si="40"/>
        <v>0</v>
      </c>
      <c r="J19" s="4">
        <f t="shared" si="40"/>
        <v>0</v>
      </c>
      <c r="O19">
        <v>0</v>
      </c>
      <c r="P19">
        <f>O19/1.2</f>
        <v>0</v>
      </c>
      <c r="Q19">
        <f t="shared" si="42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43">Q20</f>
        <v>0</v>
      </c>
      <c r="C20" s="4">
        <f t="shared" ref="C20" si="44">B20*1.2</f>
        <v>0</v>
      </c>
      <c r="D20" s="4">
        <f t="shared" ref="D20" si="45">C20*1.2</f>
        <v>0</v>
      </c>
      <c r="E20" s="5">
        <f t="shared" ref="E20" si="46">R20</f>
        <v>0</v>
      </c>
      <c r="F20" s="4" t="e">
        <f t="shared" ref="F20" si="47">ROUND((E20/B20),0)</f>
        <v>#DIV/0!</v>
      </c>
      <c r="G20" s="4" t="e">
        <f t="shared" ref="G20" si="48">ROUND((E20/C20),0)</f>
        <v>#DIV/0!</v>
      </c>
      <c r="H20" s="4" t="e">
        <f t="shared" ref="H20" si="49">ROUND((E20/D20),0)</f>
        <v>#DIV/0!</v>
      </c>
      <c r="I20" s="4">
        <f t="shared" ref="I20" si="50">T20</f>
        <v>0</v>
      </c>
      <c r="J20" s="4">
        <f t="shared" ref="J20" si="51">U20</f>
        <v>0</v>
      </c>
      <c r="O20">
        <v>0</v>
      </c>
      <c r="P20">
        <f t="shared" ref="P20" si="52">O20/1.2</f>
        <v>0</v>
      </c>
      <c r="Q20">
        <f t="shared" ref="Q20" si="53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6"/>
        <v>0</v>
      </c>
      <c r="C21" s="4">
        <f t="shared" si="27"/>
        <v>0</v>
      </c>
      <c r="D21" s="4">
        <f t="shared" si="28"/>
        <v>0</v>
      </c>
      <c r="E21" s="5">
        <f t="shared" si="29"/>
        <v>0</v>
      </c>
      <c r="F21" s="4" t="e">
        <f t="shared" si="37"/>
        <v>#DIV/0!</v>
      </c>
      <c r="G21" s="4" t="e">
        <f t="shared" si="38"/>
        <v>#DIV/0!</v>
      </c>
      <c r="H21" s="4" t="e">
        <f t="shared" si="39"/>
        <v>#DIV/0!</v>
      </c>
      <c r="I21" s="4">
        <f t="shared" si="40"/>
        <v>0</v>
      </c>
      <c r="J21" s="4">
        <f t="shared" si="40"/>
        <v>0</v>
      </c>
      <c r="O21">
        <v>0</v>
      </c>
      <c r="P21">
        <f>O21/1.2</f>
        <v>0</v>
      </c>
      <c r="Q21">
        <f t="shared" si="42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85</v>
      </c>
    </row>
    <row r="24" spans="1:19" s="10" customFormat="1" x14ac:dyDescent="0.25">
      <c r="F24" s="69"/>
    </row>
    <row r="25" spans="1:19" s="10" customFormat="1" x14ac:dyDescent="0.25">
      <c r="F25" s="70"/>
    </row>
    <row r="26" spans="1:19" s="10" customFormat="1" x14ac:dyDescent="0.25">
      <c r="F26" s="70"/>
    </row>
    <row r="27" spans="1:19" s="10" customFormat="1" x14ac:dyDescent="0.25">
      <c r="F27" s="53" t="s">
        <v>88</v>
      </c>
      <c r="G27" s="53">
        <v>720</v>
      </c>
    </row>
    <row r="28" spans="1:19" s="10" customFormat="1" x14ac:dyDescent="0.25">
      <c r="C28" s="68" t="s">
        <v>74</v>
      </c>
      <c r="D28" s="68"/>
      <c r="F28" s="53" t="s">
        <v>83</v>
      </c>
      <c r="G28" s="53">
        <v>717.5</v>
      </c>
    </row>
    <row r="29" spans="1:19" s="10" customFormat="1" x14ac:dyDescent="0.25">
      <c r="C29" s="68" t="s">
        <v>1</v>
      </c>
      <c r="D29" s="68"/>
      <c r="F29" s="53" t="s">
        <v>71</v>
      </c>
      <c r="G29" s="53">
        <f>G28*1.2</f>
        <v>861</v>
      </c>
      <c r="H29" s="10">
        <f>G29/G28</f>
        <v>1.2</v>
      </c>
    </row>
    <row r="30" spans="1:19" s="10" customFormat="1" x14ac:dyDescent="0.25">
      <c r="F30" s="53" t="s">
        <v>72</v>
      </c>
      <c r="G30" s="53">
        <v>22000</v>
      </c>
    </row>
    <row r="31" spans="1:19" s="10" customFormat="1" x14ac:dyDescent="0.25">
      <c r="C31" s="71" t="s">
        <v>84</v>
      </c>
      <c r="D31" s="71"/>
      <c r="F31" s="71" t="s">
        <v>73</v>
      </c>
      <c r="G31" s="71">
        <f>G28*G30</f>
        <v>15785000</v>
      </c>
      <c r="H31" s="10" t="e">
        <f>G31/D29</f>
        <v>#DIV/0!</v>
      </c>
      <c r="I31" s="10">
        <f>G31/D34</f>
        <v>1.1951090248334342</v>
      </c>
    </row>
    <row r="32" spans="1:19" s="10" customFormat="1" x14ac:dyDescent="0.25">
      <c r="C32" s="71" t="s">
        <v>86</v>
      </c>
      <c r="D32" s="71">
        <v>1040</v>
      </c>
      <c r="F32" s="71" t="s">
        <v>24</v>
      </c>
      <c r="G32" s="71">
        <f>G31*90%</f>
        <v>14206500</v>
      </c>
    </row>
    <row r="33" spans="3:7" s="10" customFormat="1" x14ac:dyDescent="0.25">
      <c r="C33" s="71" t="s">
        <v>87</v>
      </c>
      <c r="D33" s="71">
        <v>12700</v>
      </c>
      <c r="F33" s="71" t="s">
        <v>25</v>
      </c>
      <c r="G33" s="71">
        <f>G31*80%</f>
        <v>12628000</v>
      </c>
    </row>
    <row r="34" spans="3:7" s="10" customFormat="1" x14ac:dyDescent="0.25">
      <c r="C34" s="71" t="s">
        <v>73</v>
      </c>
      <c r="D34" s="71">
        <f>D32*D33</f>
        <v>13208000</v>
      </c>
    </row>
    <row r="35" spans="3:7" s="10" customFormat="1" x14ac:dyDescent="0.25">
      <c r="C35" s="71"/>
      <c r="D35" s="71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SHYAM</cp:lastModifiedBy>
  <cp:lastPrinted>2019-11-05T06:14:02Z</cp:lastPrinted>
  <dcterms:created xsi:type="dcterms:W3CDTF">2018-02-17T10:36:41Z</dcterms:created>
  <dcterms:modified xsi:type="dcterms:W3CDTF">2024-01-18T09:56:33Z</dcterms:modified>
</cp:coreProperties>
</file>