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B\Santacruz (East)\Ramesh Devda\"/>
    </mc:Choice>
  </mc:AlternateContent>
  <xr:revisionPtr revIDLastSave="0" documentId="13_ncr:1_{D285BDFD-1DC1-4FCF-A74B-88C13AE74232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23" l="1"/>
  <c r="J12" i="4" l="1"/>
  <c r="J13" i="4"/>
  <c r="J14" i="4"/>
  <c r="J15" i="4"/>
  <c r="J16" i="4"/>
  <c r="J17" i="4"/>
  <c r="I30" i="4" l="1"/>
  <c r="I29" i="4"/>
  <c r="I28" i="4"/>
  <c r="H29" i="4"/>
  <c r="G27" i="4"/>
  <c r="Q7" i="4"/>
  <c r="G30" i="4" l="1"/>
  <c r="C5" i="25" l="1"/>
  <c r="C4" i="25"/>
  <c r="C3" i="25"/>
  <c r="P2" i="4"/>
  <c r="Q3" i="4"/>
  <c r="B3" i="4" s="1"/>
  <c r="C3" i="4" s="1"/>
  <c r="D3" i="4" s="1"/>
  <c r="P4" i="4"/>
  <c r="P5" i="4"/>
  <c r="P6" i="4"/>
  <c r="B6" i="4"/>
  <c r="C6" i="4" s="1"/>
  <c r="B7" i="4"/>
  <c r="C7" i="4" s="1"/>
  <c r="D7" i="4" s="1"/>
  <c r="Q8" i="4"/>
  <c r="B8" i="4" s="1"/>
  <c r="C8" i="4" s="1"/>
  <c r="D8" i="4" s="1"/>
  <c r="P9" i="4"/>
  <c r="Q9" i="4" s="1"/>
  <c r="B9" i="4" s="1"/>
  <c r="C9" i="4" s="1"/>
  <c r="D9" i="4" s="1"/>
  <c r="P10" i="4"/>
  <c r="Q10" i="4"/>
  <c r="B10" i="4" s="1"/>
  <c r="C10" i="4" s="1"/>
  <c r="Q17" i="4"/>
  <c r="P17" i="4"/>
  <c r="I17" i="4"/>
  <c r="Q15" i="4"/>
  <c r="B15" i="4" s="1"/>
  <c r="C15" i="4" s="1"/>
  <c r="D15" i="4" s="1"/>
  <c r="P15" i="4"/>
  <c r="I15" i="4"/>
  <c r="P14" i="4"/>
  <c r="Q14" i="4" s="1"/>
  <c r="B14" i="4" s="1"/>
  <c r="C14" i="4" s="1"/>
  <c r="I14" i="4"/>
  <c r="P13" i="4"/>
  <c r="Q13" i="4" s="1"/>
  <c r="B13" i="4" s="1"/>
  <c r="C13" i="4" s="1"/>
  <c r="D13" i="4" s="1"/>
  <c r="I13" i="4"/>
  <c r="P12" i="4"/>
  <c r="Q12" i="4" s="1"/>
  <c r="B12" i="4" s="1"/>
  <c r="C12" i="4" s="1"/>
  <c r="D12" i="4" s="1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31" i="4"/>
  <c r="G33" i="4"/>
  <c r="G35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3" i="4"/>
  <c r="G34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D19" i="23"/>
  <c r="E19" i="23" s="1"/>
  <c r="C25" i="23"/>
  <c r="C20" i="23"/>
  <c r="C21" i="23"/>
  <c r="D21" i="23" l="1"/>
  <c r="E21" i="23" s="1"/>
  <c r="D20" i="23"/>
  <c r="E20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<sst xmlns="http://schemas.openxmlformats.org/spreadsheetml/2006/main" count="137" uniqueCount="95">
  <si>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</si>
  <si>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</si>
  <si>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</si>
  <si>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</si>
  <si>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</si>
  <si>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</si>
  <si>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</si>
  <si>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</si>
  <si>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</si>
  <si>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</si>
  <si>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</si>
  <si>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</si>
  <si>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</si>
  <si>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</si>
  <si>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</si>
  <si>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</si>
  <si>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</si>
  <si>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</si>
  <si>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</si>
  <si>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</si>
  <si>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</si>
  <si>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</si>
  <si>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</si>
  <si>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</si>
  <si>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</si>
  <si>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</si>
  <si>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</si>
  <si>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</si>
  <si>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</si>
  <si>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</si>
  <si>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</si>
  <si>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</si>
  <si>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</si>
  <si>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</si>
  <si>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</si>
  <si>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</si>
  <si>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</si>
  <si>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</si>
  <si>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</si>
  <si>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</si>
  <si>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</si>
  <si>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</si>
  <si>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</si>
  <si>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</si>
  <si>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</si>
  <si>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</si>
  <si>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</si>
  <si>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</si>
  <si>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</si>
  <si>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</si>
  <si>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</si>
  <si>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</si>
  <si>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</si>
  <si>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</si>
  <si>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</si>
  <si>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</si>
  <si>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</si>
  <si>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</si>
  <si>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</si>
  <si>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</si>
  <si>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</si>
  <si>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</si>
  <si>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</si>
  <si>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</si>
  <si>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</si>
  <si>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</si>
  <si>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</si>
  <si>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</si>
  <si>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</si>
  <si>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</si>
  <si>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</si>
  <si>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</si>
  <si>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</si>
  <si>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</si>
  <si>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</si>
  <si>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</si>
  <si>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</si>
  <si>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</si>
  <si>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</si>
  <si>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</si>
  <si>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</si>
  <si>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</si>
  <si>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</si>
  <si>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</si>
  <si>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</si>
  <si>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13.03.2013</t>
  </si>
  <si>
    <t>ACA</t>
  </si>
  <si>
    <t>LOFT AREA</t>
  </si>
  <si>
    <t>TACA</t>
  </si>
  <si>
    <t>IGR-30.06.23</t>
  </si>
  <si>
    <t>IGR-27.09.23</t>
  </si>
  <si>
    <t>IGR-24.04.23</t>
  </si>
  <si>
    <t>LOFT</t>
  </si>
  <si>
    <t>YOC - 2010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</si>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</sst>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1" fillId="2" borderId="0" xfId="0" applyFont="1" applyFill="1"/>
    <xf numFmtId="4" fontId="0" fillId="2" borderId="0" xfId="0" applyNumberFormat="1" applyFill="1"/>
    <xf numFmtId="43" fontId="7" fillId="0" borderId="9" xfId="1" applyFont="1" applyFill="1" applyBorder="1"/>
    <xf numFmtId="0" fontId="0" fillId="0" borderId="9" xfId="0" applyFill="1" applyBorder="1"/>
    <xf numFmtId="43" fontId="6" fillId="0" borderId="9" xfId="1" applyFont="1" applyFill="1" applyBorder="1"/>
    <xf numFmtId="0" fontId="6" fillId="0" borderId="9" xfId="0" applyFont="1" applyFill="1" applyBorder="1"/>
    <xf numFmtId="0" fontId="7" fillId="0" borderId="9" xfId="0" applyFont="1" applyFill="1" applyBorder="1"/>
    <xf numFmtId="0" fontId="2" fillId="0" borderId="9" xfId="0" applyFont="1" applyFill="1" applyBorder="1"/>
    <xf numFmtId="43" fontId="5" fillId="0" borderId="9" xfId="0" applyNumberFormat="1" applyFont="1" applyFill="1" applyBorder="1"/>
    <xf numFmtId="43" fontId="0" fillId="0" borderId="9" xfId="0" applyNumberFormat="1" applyFont="1" applyFill="1" applyBorder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8EBF5-58A9-457B-A5A9-8F8EE46DC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4804A3-6ED9-49FD-9EFA-B33F62A10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0CF11E-AD36-4797-B3DD-4E2F746AA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23</xdr:col>
      <xdr:colOff>287747</xdr:colOff>
      <xdr:row>49</xdr:row>
      <xdr:rowOff>1230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597716-15FD-4723-A7A2-B8D8D94B5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308547" cy="88118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507108</xdr:colOff>
      <xdr:row>46</xdr:row>
      <xdr:rowOff>134592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480F12-946B-4118-9D7D-E21CDB94A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56708" cy="88975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154633</xdr:colOff>
      <xdr:row>46</xdr:row>
      <xdr:rowOff>125065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6F1A7D-276B-4044-8C12-0E7780DF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4233" cy="88880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126054</xdr:colOff>
      <xdr:row>46</xdr:row>
      <xdr:rowOff>144118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9C48BE-C131-4C6B-82C7-8DD89434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75654" cy="8907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0" t="s">
        <v>78</v>
      </c>
      <c r="C3" s="51">
        <f>374860*0.85</f>
        <v>318631</v>
      </c>
      <c r="D3" s="40"/>
      <c r="E3" s="40"/>
      <c r="F3" s="40"/>
      <c r="H3" s="54" t="s">
        <v>37</v>
      </c>
      <c r="I3" s="54"/>
      <c r="J3" s="54" t="s">
        <v>38</v>
      </c>
      <c r="K3" s="54" t="s">
        <v>39</v>
      </c>
      <c r="L3" s="54" t="s">
        <v>40</v>
      </c>
    </row>
    <row r="4" spans="2:12" x14ac:dyDescent="0.25">
      <c r="B4" s="40" t="s">
        <v>84</v>
      </c>
      <c r="C4" s="51">
        <f>C3*10%</f>
        <v>31863.100000000002</v>
      </c>
      <c r="D4" s="40"/>
      <c r="E4" s="40"/>
      <c r="F4" s="40"/>
      <c r="H4" s="55" t="s">
        <v>41</v>
      </c>
      <c r="I4" s="40" t="s">
        <v>42</v>
      </c>
      <c r="J4" s="40" t="s">
        <v>43</v>
      </c>
      <c r="K4" s="40">
        <v>2554.8123374210331</v>
      </c>
      <c r="L4" s="40">
        <v>2248.2348569305091</v>
      </c>
    </row>
    <row r="5" spans="2:12" x14ac:dyDescent="0.25">
      <c r="B5" s="40" t="s">
        <v>79</v>
      </c>
      <c r="C5" s="56">
        <f>C3+C4</f>
        <v>350494.1</v>
      </c>
      <c r="D5" s="57" t="s">
        <v>62</v>
      </c>
      <c r="E5" s="58">
        <f>C5/10.764</f>
        <v>32561.696395392046</v>
      </c>
      <c r="F5" s="57" t="s">
        <v>63</v>
      </c>
      <c r="H5" s="59" t="s">
        <v>44</v>
      </c>
      <c r="I5" s="55">
        <v>0.95</v>
      </c>
      <c r="J5" s="40"/>
      <c r="K5" s="40" t="s">
        <v>45</v>
      </c>
      <c r="L5" s="40" t="s">
        <v>42</v>
      </c>
    </row>
    <row r="6" spans="2:12" x14ac:dyDescent="0.25">
      <c r="B6" s="40" t="s">
        <v>80</v>
      </c>
      <c r="C6" s="51">
        <v>29400</v>
      </c>
      <c r="D6" s="40"/>
      <c r="E6" s="40"/>
      <c r="F6" s="40"/>
      <c r="H6" s="60" t="s">
        <v>46</v>
      </c>
      <c r="I6" s="55">
        <v>0.9</v>
      </c>
      <c r="J6" s="40" t="s">
        <v>47</v>
      </c>
      <c r="K6" s="40" t="s">
        <v>48</v>
      </c>
      <c r="L6" s="40" t="s">
        <v>49</v>
      </c>
    </row>
    <row r="7" spans="2:12" x14ac:dyDescent="0.25">
      <c r="B7" s="40" t="s">
        <v>81</v>
      </c>
      <c r="C7" s="51">
        <f>C5-C6</f>
        <v>321094.09999999998</v>
      </c>
      <c r="D7" s="40"/>
      <c r="E7" s="40"/>
      <c r="F7" s="40"/>
      <c r="H7" s="59" t="s">
        <v>50</v>
      </c>
      <c r="I7" s="55">
        <v>0.8</v>
      </c>
      <c r="J7" s="40"/>
      <c r="K7" s="59" t="s">
        <v>46</v>
      </c>
      <c r="L7" s="55">
        <v>0.05</v>
      </c>
    </row>
    <row r="8" spans="2:12" ht="30" x14ac:dyDescent="0.25">
      <c r="B8" s="61" t="s">
        <v>82</v>
      </c>
      <c r="C8" s="51">
        <f>C7*D13%</f>
        <v>288984.69</v>
      </c>
      <c r="D8" s="40"/>
      <c r="E8" s="40"/>
      <c r="F8" s="40"/>
      <c r="H8" s="59" t="s">
        <v>51</v>
      </c>
      <c r="I8" s="55">
        <v>0.7</v>
      </c>
      <c r="J8" s="40"/>
      <c r="K8" s="62" t="s">
        <v>52</v>
      </c>
      <c r="L8" s="55">
        <v>0.1</v>
      </c>
    </row>
    <row r="9" spans="2:12" x14ac:dyDescent="0.25">
      <c r="B9" s="40" t="s">
        <v>83</v>
      </c>
      <c r="C9" s="56">
        <f>C6+C8</f>
        <v>318384.69</v>
      </c>
      <c r="D9" s="57" t="s">
        <v>62</v>
      </c>
      <c r="E9" s="58">
        <f>C9/10.764</f>
        <v>29578.659420289856</v>
      </c>
      <c r="F9" s="57" t="s">
        <v>63</v>
      </c>
      <c r="H9" s="59" t="s">
        <v>53</v>
      </c>
      <c r="I9" s="55">
        <v>0.6</v>
      </c>
      <c r="J9" s="40"/>
      <c r="K9" s="40" t="s">
        <v>54</v>
      </c>
      <c r="L9" s="55">
        <v>0.15</v>
      </c>
    </row>
    <row r="10" spans="2:12" x14ac:dyDescent="0.25">
      <c r="C10" s="63"/>
      <c r="H10" s="40" t="s">
        <v>55</v>
      </c>
      <c r="I10" s="55">
        <v>0.5</v>
      </c>
      <c r="J10" s="40"/>
      <c r="K10" s="40" t="s">
        <v>56</v>
      </c>
      <c r="L10" s="55">
        <v>0.2</v>
      </c>
    </row>
    <row r="11" spans="2:12" x14ac:dyDescent="0.25">
      <c r="B11" s="46" t="s">
        <v>68</v>
      </c>
      <c r="C11" s="65">
        <f>Calculation!D7</f>
        <v>2024</v>
      </c>
      <c r="H11" s="40" t="s">
        <v>57</v>
      </c>
      <c r="I11" s="55">
        <v>0.4</v>
      </c>
      <c r="J11" s="40"/>
      <c r="K11" s="40"/>
      <c r="L11" s="40"/>
    </row>
    <row r="12" spans="2:12" x14ac:dyDescent="0.25">
      <c r="B12" s="46" t="s">
        <v>69</v>
      </c>
      <c r="C12" s="65">
        <f>Calculation!D8</f>
        <v>2014</v>
      </c>
      <c r="D12" s="64">
        <v>100</v>
      </c>
      <c r="H12" s="40" t="s">
        <v>58</v>
      </c>
      <c r="I12" s="55">
        <v>0.3</v>
      </c>
      <c r="J12" s="40"/>
      <c r="K12" s="40"/>
      <c r="L12" s="40"/>
    </row>
    <row r="13" spans="2:12" x14ac:dyDescent="0.25">
      <c r="B13" s="46" t="s">
        <v>70</v>
      </c>
      <c r="C13" s="65">
        <f>C11-C12</f>
        <v>10</v>
      </c>
      <c r="D13" s="64">
        <f>D12-C13</f>
        <v>90</v>
      </c>
    </row>
    <row r="15" spans="2:12" x14ac:dyDescent="0.25">
      <c r="B15" s="40" t="s">
        <v>59</v>
      </c>
      <c r="C15" s="51">
        <v>93700</v>
      </c>
      <c r="D15" s="40"/>
      <c r="E15" s="40"/>
      <c r="F15" s="40"/>
    </row>
    <row r="16" spans="2:12" x14ac:dyDescent="0.25">
      <c r="B16" s="40" t="s">
        <v>60</v>
      </c>
      <c r="C16" s="51">
        <f>C15*5%</f>
        <v>4685</v>
      </c>
      <c r="D16" s="40"/>
      <c r="E16" s="40"/>
      <c r="F16" s="40"/>
    </row>
    <row r="17" spans="2:6" x14ac:dyDescent="0.25">
      <c r="B17" s="40" t="s">
        <v>61</v>
      </c>
      <c r="C17" s="56">
        <f>C15+C16</f>
        <v>98385</v>
      </c>
      <c r="D17" s="57" t="s">
        <v>62</v>
      </c>
      <c r="E17" s="58">
        <f>C17/10.764</f>
        <v>9140.1895206243044</v>
      </c>
      <c r="F17" s="57" t="s">
        <v>63</v>
      </c>
    </row>
    <row r="18" spans="2:6" x14ac:dyDescent="0.25">
      <c r="B18" s="40" t="s">
        <v>65</v>
      </c>
      <c r="C18" s="51">
        <v>26620</v>
      </c>
      <c r="D18" s="40"/>
      <c r="E18" s="40"/>
      <c r="F18" s="40"/>
    </row>
    <row r="19" spans="2:6" x14ac:dyDescent="0.25">
      <c r="B19" s="40" t="s">
        <v>66</v>
      </c>
      <c r="C19" s="51">
        <f>C17-C18</f>
        <v>71765</v>
      </c>
      <c r="D19" s="40"/>
      <c r="E19" s="40"/>
      <c r="F19" s="40"/>
    </row>
    <row r="20" spans="2:6" ht="45" x14ac:dyDescent="0.25">
      <c r="B20" s="61" t="s">
        <v>67</v>
      </c>
      <c r="C20" s="51">
        <f>C18*80%</f>
        <v>21296</v>
      </c>
      <c r="D20" s="40"/>
      <c r="E20" s="40"/>
      <c r="F20" s="40"/>
    </row>
    <row r="21" spans="2:6" x14ac:dyDescent="0.25">
      <c r="B21" s="40" t="s">
        <v>64</v>
      </c>
      <c r="C21" s="56">
        <f>C19+C20</f>
        <v>93061</v>
      </c>
      <c r="D21" s="57" t="s">
        <v>62</v>
      </c>
      <c r="E21" s="58">
        <f>C21/10.764</f>
        <v>8645.5778520995918</v>
      </c>
      <c r="F21" s="5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80"/>
      <c r="L1" s="80"/>
      <c r="M1" s="80"/>
      <c r="N1" s="80"/>
      <c r="O1" s="80"/>
      <c r="P1" s="80"/>
      <c r="Q1" s="80"/>
      <c r="R1" s="80"/>
    </row>
    <row r="2" spans="1:23" ht="16.5" x14ac:dyDescent="0.3">
      <c r="A2" s="37">
        <v>0</v>
      </c>
      <c r="B2" s="37">
        <v>0</v>
      </c>
      <c r="C2" s="37">
        <v>0</v>
      </c>
      <c r="D2" s="37">
        <v>0</v>
      </c>
      <c r="E2" s="38">
        <f t="shared" ref="E2:I23" si="0">B2/12</f>
        <v>0</v>
      </c>
      <c r="F2" s="38">
        <f t="shared" ref="F2:F30" si="1">D2/12</f>
        <v>0</v>
      </c>
      <c r="G2" s="38">
        <f t="shared" ref="G2:G30" si="2">A2+E2</f>
        <v>0</v>
      </c>
      <c r="H2" s="38">
        <f t="shared" ref="H2:H30" si="3">C2+F2</f>
        <v>0</v>
      </c>
      <c r="I2" s="39">
        <f t="shared" ref="I2:I2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7">
        <v>0</v>
      </c>
      <c r="B3" s="37">
        <v>0</v>
      </c>
      <c r="C3" s="37">
        <v>0</v>
      </c>
      <c r="D3" s="37">
        <v>0</v>
      </c>
      <c r="E3" s="38">
        <f t="shared" si="0"/>
        <v>0</v>
      </c>
      <c r="F3" s="38">
        <f t="shared" si="1"/>
        <v>0</v>
      </c>
      <c r="G3" s="38">
        <f t="shared" si="2"/>
        <v>0</v>
      </c>
      <c r="H3" s="38">
        <f t="shared" si="3"/>
        <v>0</v>
      </c>
      <c r="I3" s="39">
        <f t="shared" si="4"/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7">
        <v>0</v>
      </c>
      <c r="B4" s="37">
        <v>0</v>
      </c>
      <c r="C4" s="37">
        <v>0</v>
      </c>
      <c r="D4" s="37">
        <v>0</v>
      </c>
      <c r="E4" s="38">
        <f t="shared" si="0"/>
        <v>0</v>
      </c>
      <c r="F4" s="38">
        <f t="shared" si="1"/>
        <v>0</v>
      </c>
      <c r="G4" s="38">
        <f t="shared" si="2"/>
        <v>0</v>
      </c>
      <c r="H4" s="38">
        <f t="shared" si="3"/>
        <v>0</v>
      </c>
      <c r="I4" s="39">
        <f t="shared" si="4"/>
        <v>0</v>
      </c>
      <c r="J4" s="39">
        <f t="shared" ref="J4:J30" si="5">J3+I4</f>
        <v>0</v>
      </c>
      <c r="K4" s="40"/>
      <c r="L4" s="40"/>
      <c r="M4" s="40"/>
      <c r="N4" s="40"/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 x14ac:dyDescent="0.3">
      <c r="A5" s="37">
        <v>0</v>
      </c>
      <c r="B5" s="37">
        <v>0</v>
      </c>
      <c r="C5" s="37">
        <v>0</v>
      </c>
      <c r="D5" s="37">
        <v>0</v>
      </c>
      <c r="E5" s="38">
        <f t="shared" si="0"/>
        <v>0</v>
      </c>
      <c r="F5" s="38">
        <f t="shared" si="1"/>
        <v>0</v>
      </c>
      <c r="G5" s="38">
        <f t="shared" si="2"/>
        <v>0</v>
      </c>
      <c r="H5" s="38">
        <f t="shared" si="3"/>
        <v>0</v>
      </c>
      <c r="I5" s="39">
        <f t="shared" si="4"/>
        <v>0</v>
      </c>
      <c r="J5" s="39">
        <f t="shared" si="5"/>
        <v>0</v>
      </c>
      <c r="K5" s="40"/>
      <c r="L5" s="40"/>
      <c r="M5" s="40"/>
      <c r="N5" s="40">
        <f t="shared" ref="N5:N11" si="6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7">
        <v>0</v>
      </c>
      <c r="B6" s="37">
        <v>0</v>
      </c>
      <c r="C6" s="37">
        <v>0</v>
      </c>
      <c r="D6" s="37">
        <v>0</v>
      </c>
      <c r="E6" s="38">
        <f t="shared" si="0"/>
        <v>0</v>
      </c>
      <c r="F6" s="38">
        <f t="shared" si="1"/>
        <v>0</v>
      </c>
      <c r="G6" s="38">
        <f t="shared" si="2"/>
        <v>0</v>
      </c>
      <c r="H6" s="38">
        <f t="shared" si="3"/>
        <v>0</v>
      </c>
      <c r="I6" s="39">
        <f t="shared" si="4"/>
        <v>0</v>
      </c>
      <c r="J6" s="39">
        <f t="shared" si="5"/>
        <v>0</v>
      </c>
      <c r="K6" s="40"/>
      <c r="L6" s="40"/>
      <c r="M6" s="40"/>
      <c r="N6" s="40">
        <f t="shared" si="6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 x14ac:dyDescent="0.3">
      <c r="A7" s="37">
        <v>0</v>
      </c>
      <c r="B7" s="37">
        <v>0</v>
      </c>
      <c r="C7" s="37">
        <v>0</v>
      </c>
      <c r="D7" s="37">
        <v>0</v>
      </c>
      <c r="E7" s="38">
        <f t="shared" si="0"/>
        <v>0</v>
      </c>
      <c r="F7" s="38">
        <f t="shared" si="1"/>
        <v>0</v>
      </c>
      <c r="G7" s="38">
        <f t="shared" si="2"/>
        <v>0</v>
      </c>
      <c r="H7" s="38">
        <f t="shared" si="3"/>
        <v>0</v>
      </c>
      <c r="I7" s="39">
        <f t="shared" si="4"/>
        <v>0</v>
      </c>
      <c r="J7" s="39">
        <f t="shared" si="5"/>
        <v>0</v>
      </c>
      <c r="K7" s="40"/>
      <c r="L7" s="40"/>
      <c r="M7" s="40"/>
      <c r="N7" s="40">
        <f t="shared" si="6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 x14ac:dyDescent="0.3">
      <c r="A8" s="37">
        <v>0</v>
      </c>
      <c r="B8" s="37">
        <v>0</v>
      </c>
      <c r="C8" s="37">
        <v>0</v>
      </c>
      <c r="D8" s="37">
        <v>0</v>
      </c>
      <c r="E8" s="38">
        <f t="shared" si="0"/>
        <v>0</v>
      </c>
      <c r="F8" s="38">
        <f t="shared" si="1"/>
        <v>0</v>
      </c>
      <c r="G8" s="38">
        <f t="shared" si="2"/>
        <v>0</v>
      </c>
      <c r="H8" s="38">
        <f t="shared" si="3"/>
        <v>0</v>
      </c>
      <c r="I8" s="39">
        <f t="shared" si="4"/>
        <v>0</v>
      </c>
      <c r="J8" s="39">
        <f t="shared" si="5"/>
        <v>0</v>
      </c>
      <c r="K8" s="40"/>
      <c r="L8" s="40"/>
      <c r="M8" s="40"/>
      <c r="N8" s="40">
        <f t="shared" si="6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 x14ac:dyDescent="0.3">
      <c r="A9" s="37">
        <v>0</v>
      </c>
      <c r="B9" s="37">
        <v>0</v>
      </c>
      <c r="C9" s="37">
        <v>0</v>
      </c>
      <c r="D9" s="37">
        <v>0</v>
      </c>
      <c r="E9" s="38">
        <f t="shared" si="0"/>
        <v>0</v>
      </c>
      <c r="F9" s="38">
        <f t="shared" si="1"/>
        <v>0</v>
      </c>
      <c r="G9" s="38">
        <f t="shared" si="2"/>
        <v>0</v>
      </c>
      <c r="H9" s="38">
        <f t="shared" si="3"/>
        <v>0</v>
      </c>
      <c r="I9" s="39">
        <f t="shared" si="4"/>
        <v>0</v>
      </c>
      <c r="J9" s="39">
        <f t="shared" si="5"/>
        <v>0</v>
      </c>
      <c r="K9" s="40"/>
      <c r="L9" s="40"/>
      <c r="M9" s="40"/>
      <c r="N9" s="40">
        <f t="shared" si="6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 x14ac:dyDescent="0.3">
      <c r="A10" s="37">
        <v>0</v>
      </c>
      <c r="B10" s="37">
        <v>0</v>
      </c>
      <c r="C10" s="37">
        <v>0</v>
      </c>
      <c r="D10" s="37">
        <v>0</v>
      </c>
      <c r="E10" s="38">
        <f t="shared" si="0"/>
        <v>0</v>
      </c>
      <c r="F10" s="38">
        <f t="shared" si="1"/>
        <v>0</v>
      </c>
      <c r="G10" s="38">
        <f t="shared" si="2"/>
        <v>0</v>
      </c>
      <c r="H10" s="38">
        <f t="shared" si="3"/>
        <v>0</v>
      </c>
      <c r="I10" s="39">
        <f t="shared" si="4"/>
        <v>0</v>
      </c>
      <c r="J10" s="39">
        <f t="shared" si="5"/>
        <v>0</v>
      </c>
      <c r="K10" s="40"/>
      <c r="L10" s="40"/>
      <c r="M10" s="40"/>
      <c r="N10" s="40">
        <f t="shared" si="6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 x14ac:dyDescent="0.3">
      <c r="A11" s="37">
        <v>0</v>
      </c>
      <c r="B11" s="37">
        <v>0</v>
      </c>
      <c r="C11" s="37">
        <v>0</v>
      </c>
      <c r="D11" s="37">
        <v>0</v>
      </c>
      <c r="E11" s="38">
        <f t="shared" si="0"/>
        <v>0</v>
      </c>
      <c r="F11" s="38">
        <f t="shared" si="1"/>
        <v>0</v>
      </c>
      <c r="G11" s="38">
        <f t="shared" si="2"/>
        <v>0</v>
      </c>
      <c r="H11" s="38">
        <f t="shared" si="3"/>
        <v>0</v>
      </c>
      <c r="I11" s="39">
        <f t="shared" si="4"/>
        <v>0</v>
      </c>
      <c r="J11" s="39">
        <f t="shared" si="5"/>
        <v>0</v>
      </c>
      <c r="K11" s="40"/>
      <c r="L11" s="40"/>
      <c r="M11" s="40"/>
      <c r="N11" s="40">
        <f t="shared" si="6"/>
        <v>0</v>
      </c>
      <c r="O11" s="40"/>
      <c r="P11" s="40"/>
      <c r="Q11" s="40"/>
      <c r="R11" s="41"/>
      <c r="T11" s="35"/>
    </row>
    <row r="12" spans="1:23" ht="16.5" x14ac:dyDescent="0.3">
      <c r="A12" s="37">
        <v>0</v>
      </c>
      <c r="B12" s="37">
        <v>0</v>
      </c>
      <c r="C12" s="37">
        <v>0</v>
      </c>
      <c r="D12" s="37">
        <v>0</v>
      </c>
      <c r="E12" s="38">
        <f t="shared" si="0"/>
        <v>0</v>
      </c>
      <c r="F12" s="38">
        <f t="shared" si="1"/>
        <v>0</v>
      </c>
      <c r="G12" s="38">
        <f t="shared" si="2"/>
        <v>0</v>
      </c>
      <c r="H12" s="38">
        <f t="shared" si="3"/>
        <v>0</v>
      </c>
      <c r="I12" s="45">
        <f t="shared" si="4"/>
        <v>0</v>
      </c>
      <c r="J12" s="39">
        <f>J11+I12</f>
        <v>0</v>
      </c>
      <c r="K12" s="40"/>
      <c r="L12" s="40"/>
      <c r="M12" s="40"/>
      <c r="N12" s="46">
        <f>SUM(N5:N11)</f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 x14ac:dyDescent="0.3">
      <c r="A13" s="37">
        <v>0</v>
      </c>
      <c r="B13" s="37">
        <v>0</v>
      </c>
      <c r="C13" s="37">
        <v>0</v>
      </c>
      <c r="D13" s="37">
        <v>0</v>
      </c>
      <c r="E13" s="38">
        <f t="shared" si="0"/>
        <v>0</v>
      </c>
      <c r="F13" s="38">
        <f t="shared" si="1"/>
        <v>0</v>
      </c>
      <c r="G13" s="38">
        <f t="shared" si="2"/>
        <v>0</v>
      </c>
      <c r="H13" s="38">
        <f t="shared" si="3"/>
        <v>0</v>
      </c>
      <c r="I13" s="39">
        <f t="shared" si="4"/>
        <v>0</v>
      </c>
      <c r="J13" s="39">
        <f t="shared" si="5"/>
        <v>0</v>
      </c>
      <c r="K13" s="40"/>
      <c r="L13" s="40"/>
      <c r="M13" s="40"/>
      <c r="N13" s="40"/>
      <c r="O13" s="40"/>
      <c r="P13" s="40"/>
      <c r="Q13" s="40"/>
      <c r="R13" s="41"/>
    </row>
    <row r="14" spans="1:23" ht="16.5" x14ac:dyDescent="0.3">
      <c r="A14" s="37">
        <v>0</v>
      </c>
      <c r="B14" s="37">
        <v>0</v>
      </c>
      <c r="C14" s="37">
        <v>0</v>
      </c>
      <c r="D14" s="37">
        <v>0</v>
      </c>
      <c r="E14" s="38">
        <f t="shared" si="0"/>
        <v>0</v>
      </c>
      <c r="F14" s="38">
        <f t="shared" si="1"/>
        <v>0</v>
      </c>
      <c r="G14" s="38">
        <f t="shared" si="2"/>
        <v>0</v>
      </c>
      <c r="H14" s="38">
        <f t="shared" si="3"/>
        <v>0</v>
      </c>
      <c r="I14" s="39">
        <f t="shared" si="4"/>
        <v>0</v>
      </c>
      <c r="J14" s="39">
        <f t="shared" si="5"/>
        <v>0</v>
      </c>
      <c r="K14" s="40"/>
      <c r="L14" s="40"/>
      <c r="M14" s="40"/>
      <c r="N14" s="46">
        <f>L14*M14</f>
        <v>0</v>
      </c>
      <c r="O14" s="40"/>
      <c r="P14" s="40"/>
      <c r="Q14" s="40"/>
      <c r="R14" s="41"/>
    </row>
    <row r="15" spans="1:23" ht="16.5" x14ac:dyDescent="0.3">
      <c r="A15" s="37">
        <v>0</v>
      </c>
      <c r="B15" s="37">
        <v>0</v>
      </c>
      <c r="C15" s="37">
        <v>0</v>
      </c>
      <c r="D15" s="37">
        <v>0</v>
      </c>
      <c r="E15" s="47">
        <f t="shared" si="0"/>
        <v>0</v>
      </c>
      <c r="F15" s="47">
        <f t="shared" si="1"/>
        <v>0</v>
      </c>
      <c r="G15" s="47">
        <f t="shared" si="2"/>
        <v>0</v>
      </c>
      <c r="H15" s="47">
        <f t="shared" si="3"/>
        <v>0</v>
      </c>
      <c r="I15" s="45">
        <f t="shared" si="4"/>
        <v>0</v>
      </c>
      <c r="J15" s="39">
        <f t="shared" si="5"/>
        <v>0</v>
      </c>
      <c r="K15" s="40"/>
      <c r="L15" s="40"/>
      <c r="M15" s="40"/>
      <c r="N15" s="40"/>
      <c r="O15" s="40"/>
      <c r="P15" s="40"/>
      <c r="Q15" s="40"/>
      <c r="R15" s="41"/>
    </row>
    <row r="16" spans="1:23" ht="16.5" x14ac:dyDescent="0.3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4"/>
        <v>0</v>
      </c>
      <c r="J16" s="39">
        <f t="shared" si="5"/>
        <v>0</v>
      </c>
      <c r="K16" s="40"/>
      <c r="L16" s="40"/>
      <c r="M16" s="40"/>
      <c r="N16" s="41"/>
      <c r="O16" s="40"/>
      <c r="P16" s="40"/>
      <c r="Q16" s="40"/>
      <c r="R16" s="41"/>
    </row>
    <row r="17" spans="1:21" ht="16.5" x14ac:dyDescent="0.3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4"/>
        <v>0</v>
      </c>
      <c r="J17" s="39">
        <f t="shared" si="5"/>
        <v>0</v>
      </c>
      <c r="K17" s="40"/>
      <c r="L17" s="40"/>
      <c r="M17" s="40"/>
      <c r="N17" s="41"/>
      <c r="O17" s="40"/>
      <c r="P17" s="40"/>
      <c r="Q17" s="40"/>
      <c r="R17" s="41"/>
    </row>
    <row r="18" spans="1:21" ht="16.5" x14ac:dyDescent="0.3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5"/>
        <v>0</v>
      </c>
      <c r="K18" s="40"/>
      <c r="L18" s="40"/>
      <c r="M18" s="40"/>
      <c r="N18" s="41"/>
      <c r="O18" s="40"/>
      <c r="P18" s="40"/>
      <c r="Q18" s="40"/>
      <c r="R18" s="41"/>
    </row>
    <row r="19" spans="1:21" ht="16.5" x14ac:dyDescent="0.3">
      <c r="A19" s="37">
        <v>0</v>
      </c>
      <c r="B19" s="37">
        <v>0</v>
      </c>
      <c r="C19" s="37">
        <v>0</v>
      </c>
      <c r="D19" s="37">
        <v>0</v>
      </c>
      <c r="E19" s="47">
        <f t="shared" si="0"/>
        <v>0</v>
      </c>
      <c r="F19" s="47">
        <f t="shared" si="1"/>
        <v>0</v>
      </c>
      <c r="G19" s="47">
        <f t="shared" si="2"/>
        <v>0</v>
      </c>
      <c r="H19" s="47">
        <f t="shared" si="3"/>
        <v>0</v>
      </c>
      <c r="I19" s="45">
        <f t="shared" si="4"/>
        <v>0</v>
      </c>
      <c r="J19" s="39">
        <f t="shared" si="5"/>
        <v>0</v>
      </c>
      <c r="K19" s="40"/>
      <c r="L19" s="40"/>
      <c r="M19" s="40"/>
      <c r="N19" s="41"/>
      <c r="O19" s="40"/>
      <c r="P19" s="40"/>
      <c r="Q19" s="40"/>
      <c r="R19" s="41"/>
    </row>
    <row r="20" spans="1:21" ht="16.5" x14ac:dyDescent="0.3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1"/>
      <c r="O20" s="40"/>
      <c r="P20" s="48"/>
      <c r="Q20" s="48"/>
      <c r="R20" s="41"/>
    </row>
    <row r="21" spans="1:21" ht="16.5" x14ac:dyDescent="0.3">
      <c r="A21" s="37">
        <v>0</v>
      </c>
      <c r="B21" s="37">
        <v>0</v>
      </c>
      <c r="C21" s="37">
        <v>0</v>
      </c>
      <c r="D21" s="37">
        <v>0</v>
      </c>
      <c r="E21" s="47">
        <f t="shared" si="0"/>
        <v>0</v>
      </c>
      <c r="F21" s="47">
        <f t="shared" si="1"/>
        <v>0</v>
      </c>
      <c r="G21" s="47">
        <f t="shared" si="2"/>
        <v>0</v>
      </c>
      <c r="H21" s="47">
        <f t="shared" si="3"/>
        <v>0</v>
      </c>
      <c r="I21" s="45">
        <f t="shared" si="4"/>
        <v>0</v>
      </c>
      <c r="J21" s="39">
        <f t="shared" si="5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 x14ac:dyDescent="0.3">
      <c r="A22" s="37">
        <v>0</v>
      </c>
      <c r="B22" s="37">
        <v>0</v>
      </c>
      <c r="C22" s="37">
        <v>0</v>
      </c>
      <c r="D22" s="37">
        <v>0</v>
      </c>
      <c r="E22" s="47">
        <f t="shared" si="0"/>
        <v>0</v>
      </c>
      <c r="F22" s="47">
        <f t="shared" si="1"/>
        <v>0</v>
      </c>
      <c r="G22" s="47">
        <f t="shared" si="2"/>
        <v>0</v>
      </c>
      <c r="H22" s="47">
        <f t="shared" si="3"/>
        <v>0</v>
      </c>
      <c r="I22" s="45">
        <f t="shared" si="4"/>
        <v>0</v>
      </c>
      <c r="J22" s="39">
        <f t="shared" si="5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 x14ac:dyDescent="0.3">
      <c r="A23" s="37">
        <v>0</v>
      </c>
      <c r="B23" s="37">
        <v>0</v>
      </c>
      <c r="C23" s="37">
        <v>0</v>
      </c>
      <c r="D23" s="37">
        <v>0</v>
      </c>
      <c r="E23" s="47">
        <f t="shared" si="0"/>
        <v>0</v>
      </c>
      <c r="F23" s="47">
        <f t="shared" si="0"/>
        <v>0</v>
      </c>
      <c r="G23" s="47">
        <f t="shared" si="0"/>
        <v>0</v>
      </c>
      <c r="H23" s="47">
        <f t="shared" si="0"/>
        <v>0</v>
      </c>
      <c r="I23" s="47">
        <f t="shared" si="0"/>
        <v>0</v>
      </c>
      <c r="J23" s="39">
        <f t="shared" si="5"/>
        <v>0</v>
      </c>
      <c r="K23" s="40"/>
      <c r="L23" s="40"/>
      <c r="M23" s="40"/>
      <c r="N23" s="41"/>
      <c r="O23" s="40"/>
      <c r="P23" s="40"/>
      <c r="Q23" s="40"/>
      <c r="R23" s="41"/>
    </row>
    <row r="24" spans="1:21" ht="16.5" x14ac:dyDescent="0.3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7">B24/12</f>
        <v>0</v>
      </c>
      <c r="F24" s="47">
        <f t="shared" si="7"/>
        <v>0</v>
      </c>
      <c r="G24" s="47">
        <f t="shared" si="7"/>
        <v>0</v>
      </c>
      <c r="H24" s="47">
        <f t="shared" si="7"/>
        <v>0</v>
      </c>
      <c r="I24" s="47">
        <f t="shared" si="7"/>
        <v>0</v>
      </c>
      <c r="J24" s="39">
        <f t="shared" si="5"/>
        <v>0</v>
      </c>
      <c r="K24" s="40"/>
      <c r="L24" s="40"/>
      <c r="M24" s="50"/>
      <c r="N24" s="49"/>
      <c r="O24" s="46"/>
      <c r="P24" s="40"/>
      <c r="Q24" s="40"/>
      <c r="R24" s="46"/>
    </row>
    <row r="25" spans="1:21" ht="16.5" x14ac:dyDescent="0.3">
      <c r="A25" s="37">
        <v>0</v>
      </c>
      <c r="B25" s="37">
        <v>0</v>
      </c>
      <c r="C25" s="37">
        <v>0</v>
      </c>
      <c r="D25" s="37">
        <v>0</v>
      </c>
      <c r="E25" s="47">
        <f t="shared" si="7"/>
        <v>0</v>
      </c>
      <c r="F25" s="47">
        <f t="shared" si="7"/>
        <v>0</v>
      </c>
      <c r="G25" s="47">
        <f t="shared" si="7"/>
        <v>0</v>
      </c>
      <c r="H25" s="47">
        <f t="shared" si="7"/>
        <v>0</v>
      </c>
      <c r="I25" s="47">
        <f t="shared" si="7"/>
        <v>0</v>
      </c>
      <c r="J25" s="39">
        <f t="shared" si="5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 x14ac:dyDescent="0.3">
      <c r="A26" s="37">
        <v>0</v>
      </c>
      <c r="B26" s="37">
        <v>0</v>
      </c>
      <c r="C26" s="37">
        <v>0</v>
      </c>
      <c r="D26" s="37">
        <v>0</v>
      </c>
      <c r="E26" s="47">
        <f t="shared" si="7"/>
        <v>0</v>
      </c>
      <c r="F26" s="47">
        <f t="shared" si="7"/>
        <v>0</v>
      </c>
      <c r="G26" s="47">
        <f t="shared" si="7"/>
        <v>0</v>
      </c>
      <c r="H26" s="47">
        <f t="shared" si="7"/>
        <v>0</v>
      </c>
      <c r="I26" s="47">
        <f t="shared" si="7"/>
        <v>0</v>
      </c>
      <c r="J26" s="39">
        <f t="shared" si="5"/>
        <v>0</v>
      </c>
      <c r="K26" s="40"/>
      <c r="L26" s="40"/>
      <c r="M26" s="50"/>
      <c r="N26" s="40"/>
      <c r="O26" s="40"/>
      <c r="P26" s="40"/>
      <c r="Q26" s="40"/>
      <c r="R26" s="40"/>
    </row>
    <row r="27" spans="1:21" ht="16.5" x14ac:dyDescent="0.3">
      <c r="A27" s="37">
        <v>0</v>
      </c>
      <c r="B27" s="37">
        <v>0</v>
      </c>
      <c r="C27" s="37">
        <v>0</v>
      </c>
      <c r="D27" s="37">
        <v>0</v>
      </c>
      <c r="E27" s="47">
        <f t="shared" si="7"/>
        <v>0</v>
      </c>
      <c r="F27" s="47">
        <f t="shared" si="7"/>
        <v>0</v>
      </c>
      <c r="G27" s="47">
        <f t="shared" si="7"/>
        <v>0</v>
      </c>
      <c r="H27" s="47">
        <f t="shared" si="7"/>
        <v>0</v>
      </c>
      <c r="I27" s="47">
        <f t="shared" si="7"/>
        <v>0</v>
      </c>
      <c r="J27" s="39">
        <f t="shared" si="5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 x14ac:dyDescent="0.3">
      <c r="A28" s="37">
        <v>0</v>
      </c>
      <c r="B28" s="37">
        <v>0</v>
      </c>
      <c r="C28" s="37">
        <v>0</v>
      </c>
      <c r="D28" s="37">
        <v>0</v>
      </c>
      <c r="E28" s="47">
        <f t="shared" si="7"/>
        <v>0</v>
      </c>
      <c r="F28" s="47">
        <f t="shared" si="7"/>
        <v>0</v>
      </c>
      <c r="G28" s="47">
        <f t="shared" si="7"/>
        <v>0</v>
      </c>
      <c r="H28" s="47">
        <f t="shared" si="7"/>
        <v>0</v>
      </c>
      <c r="I28" s="47">
        <f t="shared" si="7"/>
        <v>0</v>
      </c>
      <c r="J28" s="39">
        <f t="shared" si="5"/>
        <v>0</v>
      </c>
      <c r="K28" s="40"/>
      <c r="L28" s="40"/>
      <c r="M28" s="40"/>
      <c r="N28" s="40"/>
      <c r="O28" s="40"/>
      <c r="P28" s="40"/>
      <c r="Q28" s="40"/>
      <c r="R28" s="40"/>
    </row>
    <row r="29" spans="1:21" ht="16.5" x14ac:dyDescent="0.3">
      <c r="A29" s="37">
        <v>0</v>
      </c>
      <c r="B29" s="37">
        <v>0</v>
      </c>
      <c r="C29" s="37">
        <v>0</v>
      </c>
      <c r="D29" s="37">
        <v>0</v>
      </c>
      <c r="E29" s="47">
        <f t="shared" si="7"/>
        <v>0</v>
      </c>
      <c r="F29" s="47">
        <f t="shared" si="1"/>
        <v>0</v>
      </c>
      <c r="G29" s="47">
        <f t="shared" si="2"/>
        <v>0</v>
      </c>
      <c r="H29" s="47">
        <f t="shared" si="3"/>
        <v>0</v>
      </c>
      <c r="I29" s="45">
        <f t="shared" ref="I29:I30" si="8">G29*H29</f>
        <v>0</v>
      </c>
      <c r="J29" s="39">
        <f t="shared" si="5"/>
        <v>0</v>
      </c>
      <c r="K29" s="40"/>
      <c r="L29" s="40"/>
      <c r="M29" s="40"/>
      <c r="N29" s="40"/>
      <c r="O29" s="40"/>
      <c r="P29" s="51"/>
      <c r="Q29" s="51"/>
      <c r="R29" s="40"/>
    </row>
    <row r="30" spans="1:21" ht="16.5" x14ac:dyDescent="0.3">
      <c r="A30" s="37">
        <v>0</v>
      </c>
      <c r="B30" s="37">
        <v>0</v>
      </c>
      <c r="C30" s="37">
        <v>0</v>
      </c>
      <c r="D30" s="37">
        <v>0</v>
      </c>
      <c r="E30" s="47">
        <f t="shared" si="7"/>
        <v>0</v>
      </c>
      <c r="F30" s="47">
        <f t="shared" si="1"/>
        <v>0</v>
      </c>
      <c r="G30" s="47">
        <f t="shared" si="2"/>
        <v>0</v>
      </c>
      <c r="H30" s="47">
        <f t="shared" si="3"/>
        <v>0</v>
      </c>
      <c r="I30" s="45">
        <f t="shared" si="8"/>
        <v>0</v>
      </c>
      <c r="J30" s="39">
        <f t="shared" si="5"/>
        <v>0</v>
      </c>
      <c r="K30" s="40"/>
      <c r="L30" s="40"/>
      <c r="M30" s="40"/>
      <c r="N30" s="40"/>
      <c r="O30" s="40"/>
      <c r="P30" s="52"/>
      <c r="Q30" s="52"/>
      <c r="R30" s="40"/>
    </row>
    <row r="33" spans="13:17" x14ac:dyDescent="0.25">
      <c r="M33" s="6"/>
      <c r="P33" s="53"/>
      <c r="Q33" s="5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tabSelected="1" workbookViewId="0">
      <selection activeCell="K25" sqref="K25"/>
    </sheetView>
  </sheetViews>
  <sheetFormatPr defaultRowHeight="15" x14ac:dyDescent="0.25"/>
  <cols>
    <col min="1" max="1" width="21.7109375" bestFit="1" customWidth="1"/>
    <col min="2" max="2" width="13.42578125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36000</v>
      </c>
      <c r="D3" s="23" t="s">
        <v>76</v>
      </c>
      <c r="E3" s="6" t="s">
        <v>77</v>
      </c>
      <c r="F3" s="19"/>
    </row>
    <row r="4" spans="1:6" ht="30" x14ac:dyDescent="0.25">
      <c r="A4" s="22" t="s">
        <v>14</v>
      </c>
      <c r="B4" s="20"/>
      <c r="C4" s="21">
        <v>2700</v>
      </c>
      <c r="D4" s="23"/>
      <c r="F4" s="19"/>
    </row>
    <row r="5" spans="1:6" x14ac:dyDescent="0.25">
      <c r="A5" s="16" t="s">
        <v>15</v>
      </c>
      <c r="B5" s="20"/>
      <c r="C5" s="21">
        <f>C3-C4</f>
        <v>33300</v>
      </c>
      <c r="D5" s="23"/>
      <c r="F5" s="19"/>
    </row>
    <row r="6" spans="1:6" x14ac:dyDescent="0.25">
      <c r="A6" s="16" t="s">
        <v>16</v>
      </c>
      <c r="B6" s="20"/>
      <c r="C6" s="21">
        <f>C4</f>
        <v>2700</v>
      </c>
      <c r="D6" s="23"/>
      <c r="F6" s="19"/>
    </row>
    <row r="7" spans="1:6" x14ac:dyDescent="0.25">
      <c r="A7" s="16" t="s">
        <v>17</v>
      </c>
      <c r="B7" s="24"/>
      <c r="C7" s="25">
        <f>D7-D8</f>
        <v>10</v>
      </c>
      <c r="D7" s="25">
        <v>2024</v>
      </c>
      <c r="F7" s="19"/>
    </row>
    <row r="8" spans="1:6" x14ac:dyDescent="0.25">
      <c r="A8" s="16" t="s">
        <v>18</v>
      </c>
      <c r="B8" s="24"/>
      <c r="C8" s="25">
        <f>C9-C7</f>
        <v>50</v>
      </c>
      <c r="D8" s="25">
        <v>2014</v>
      </c>
      <c r="F8" s="19"/>
    </row>
    <row r="9" spans="1:6" x14ac:dyDescent="0.25">
      <c r="A9" s="16" t="s">
        <v>19</v>
      </c>
      <c r="B9" s="24"/>
      <c r="C9" s="25">
        <v>60</v>
      </c>
      <c r="D9" s="25"/>
      <c r="F9" s="19"/>
    </row>
    <row r="10" spans="1:6" ht="30" x14ac:dyDescent="0.25">
      <c r="A10" s="22" t="s">
        <v>20</v>
      </c>
      <c r="B10" s="24"/>
      <c r="C10" s="25">
        <f>90*C7/C9</f>
        <v>15</v>
      </c>
      <c r="D10" s="25"/>
      <c r="F10" s="19"/>
    </row>
    <row r="11" spans="1:6" x14ac:dyDescent="0.25">
      <c r="A11" s="16"/>
      <c r="B11" s="26"/>
      <c r="C11" s="27">
        <f>C10%</f>
        <v>0.15</v>
      </c>
      <c r="D11" s="27"/>
      <c r="F11" s="19"/>
    </row>
    <row r="12" spans="1:6" x14ac:dyDescent="0.25">
      <c r="A12" s="16" t="s">
        <v>21</v>
      </c>
      <c r="B12" s="20"/>
      <c r="C12" s="21">
        <f>C6*C11</f>
        <v>405</v>
      </c>
      <c r="D12" s="23"/>
      <c r="F12" s="19"/>
    </row>
    <row r="13" spans="1:6" x14ac:dyDescent="0.25">
      <c r="A13" s="16" t="s">
        <v>22</v>
      </c>
      <c r="B13" s="20"/>
      <c r="C13" s="21">
        <f>C6-C12</f>
        <v>2295</v>
      </c>
      <c r="D13" s="23"/>
      <c r="F13" s="19"/>
    </row>
    <row r="14" spans="1:6" x14ac:dyDescent="0.25">
      <c r="A14" s="16" t="s">
        <v>15</v>
      </c>
      <c r="B14" s="20"/>
      <c r="C14" s="21">
        <f>C5</f>
        <v>33300</v>
      </c>
      <c r="D14" s="23"/>
      <c r="F14" s="19"/>
    </row>
    <row r="15" spans="1:6" x14ac:dyDescent="0.25">
      <c r="B15" s="20"/>
      <c r="C15" s="21"/>
      <c r="D15" s="23"/>
      <c r="F15" s="19"/>
    </row>
    <row r="16" spans="1:6" x14ac:dyDescent="0.25">
      <c r="A16" s="73" t="s">
        <v>23</v>
      </c>
      <c r="B16" s="74"/>
      <c r="C16" s="72">
        <f>C14+C13</f>
        <v>35595</v>
      </c>
      <c r="D16" s="72">
        <f>C16*0.4</f>
        <v>14238</v>
      </c>
      <c r="E16" s="73"/>
      <c r="F16" s="19"/>
    </row>
    <row r="17" spans="1:6" x14ac:dyDescent="0.25">
      <c r="A17" s="73"/>
      <c r="B17" s="75"/>
      <c r="C17" s="76"/>
      <c r="D17" s="76"/>
      <c r="E17" s="73"/>
      <c r="F17" s="19"/>
    </row>
    <row r="18" spans="1:6" x14ac:dyDescent="0.25">
      <c r="A18" s="77" t="str">
        <f>E3</f>
        <v>BUA</v>
      </c>
      <c r="B18" s="73"/>
      <c r="C18" s="76">
        <v>352</v>
      </c>
      <c r="D18" s="76">
        <v>146</v>
      </c>
      <c r="E18" s="73"/>
      <c r="F18" s="19"/>
    </row>
    <row r="19" spans="1:6" x14ac:dyDescent="0.25">
      <c r="A19" s="73" t="s">
        <v>74</v>
      </c>
      <c r="B19" s="77"/>
      <c r="C19" s="78">
        <f>C18*C16</f>
        <v>12529440</v>
      </c>
      <c r="D19" s="79">
        <f>D16*D18</f>
        <v>2078748</v>
      </c>
      <c r="E19" s="79">
        <f>C19+D19</f>
        <v>14608188</v>
      </c>
      <c r="F19" s="28"/>
    </row>
    <row r="20" spans="1:6" x14ac:dyDescent="0.25">
      <c r="A20" s="73" t="s">
        <v>24</v>
      </c>
      <c r="B20" s="73"/>
      <c r="C20" s="78">
        <f>C19*90%</f>
        <v>11276496</v>
      </c>
      <c r="D20" s="79">
        <f>D19*0.9</f>
        <v>1870873.2</v>
      </c>
      <c r="E20" s="79">
        <f t="shared" ref="E20:E21" si="0">C20+D20</f>
        <v>13147369.199999999</v>
      </c>
      <c r="F20" s="19"/>
    </row>
    <row r="21" spans="1:6" x14ac:dyDescent="0.25">
      <c r="A21" s="73" t="s">
        <v>25</v>
      </c>
      <c r="B21" s="73"/>
      <c r="C21" s="78">
        <f>C19*80%</f>
        <v>10023552</v>
      </c>
      <c r="D21" s="79">
        <f>D19*0.8</f>
        <v>1662998.4000000001</v>
      </c>
      <c r="E21" s="79">
        <f t="shared" si="0"/>
        <v>11686550.4</v>
      </c>
      <c r="F21" s="19"/>
    </row>
    <row r="22" spans="1:6" x14ac:dyDescent="0.25">
      <c r="A22" s="16"/>
      <c r="D22" s="25"/>
      <c r="F22" s="30"/>
    </row>
    <row r="23" spans="1:6" x14ac:dyDescent="0.25">
      <c r="A23" s="31" t="s">
        <v>26</v>
      </c>
      <c r="B23" s="32"/>
      <c r="C23" s="33">
        <f>C4*C18</f>
        <v>950400</v>
      </c>
      <c r="D23" s="33"/>
    </row>
    <row r="24" spans="1:6" x14ac:dyDescent="0.25">
      <c r="A24" s="16" t="s">
        <v>27</v>
      </c>
    </row>
    <row r="25" spans="1:6" x14ac:dyDescent="0.25">
      <c r="A25" s="34" t="s">
        <v>28</v>
      </c>
      <c r="B25" s="17"/>
      <c r="C25" s="29">
        <f>C19*0.025/12</f>
        <v>26103</v>
      </c>
      <c r="D25" s="29"/>
    </row>
    <row r="26" spans="1:6" x14ac:dyDescent="0.25">
      <c r="C26" s="29"/>
      <c r="D26" s="29"/>
    </row>
    <row r="27" spans="1:6" x14ac:dyDescent="0.25">
      <c r="C27" s="29"/>
      <c r="D27" s="29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5"/>
    </row>
    <row r="59" spans="1:1" ht="15.75" x14ac:dyDescent="0.25">
      <c r="A59" s="36"/>
    </row>
    <row r="60" spans="1:1" ht="15.75" x14ac:dyDescent="0.25">
      <c r="A60" s="36"/>
    </row>
    <row r="61" spans="1:1" ht="15.75" x14ac:dyDescent="0.25">
      <c r="A61" s="36"/>
    </row>
    <row r="62" spans="1:1" ht="15.75" x14ac:dyDescent="0.25">
      <c r="A62" s="36"/>
    </row>
    <row r="63" spans="1:1" ht="15.75" x14ac:dyDescent="0.25">
      <c r="A63" s="36"/>
    </row>
    <row r="64" spans="1:1" ht="15.75" x14ac:dyDescent="0.25">
      <c r="A64" s="36"/>
    </row>
    <row r="65" spans="1:1" ht="15.75" x14ac:dyDescent="0.25">
      <c r="A65" s="36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workbookViewId="0">
      <selection activeCell="J28" sqref="J2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4.28515625" bestFit="1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23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23" x14ac:dyDescent="0.25">
      <c r="A2" s="4">
        <v>1</v>
      </c>
      <c r="B2" s="4">
        <f t="shared" ref="B2:B16" si="0">Q2</f>
        <v>123</v>
      </c>
      <c r="C2" s="4">
        <f t="shared" ref="C2:C16" si="1">B2*1.2</f>
        <v>147.6</v>
      </c>
      <c r="D2" s="4">
        <f t="shared" ref="D2:D16" si="2">C2*1.2</f>
        <v>177.11999999999998</v>
      </c>
      <c r="E2" s="5">
        <f t="shared" ref="E2:E16" si="3">R2</f>
        <v>7700000</v>
      </c>
      <c r="F2" s="4">
        <f t="shared" ref="F2:F15" si="4">ROUND((E2/B2),0)</f>
        <v>62602</v>
      </c>
      <c r="G2" s="4">
        <f t="shared" ref="G2:G15" si="5">ROUND((E2/C2),0)</f>
        <v>52168</v>
      </c>
      <c r="H2" s="4">
        <f t="shared" ref="H2:H15" si="6">ROUND((E2/D2),0)</f>
        <v>43473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123</v>
      </c>
      <c r="R2" s="2">
        <v>7700000</v>
      </c>
      <c r="S2" s="2" t="s">
        <v>89</v>
      </c>
    </row>
    <row r="3" spans="1:23" x14ac:dyDescent="0.25">
      <c r="A3" s="4">
        <v>2</v>
      </c>
      <c r="B3" s="4">
        <f t="shared" si="0"/>
        <v>116.66666666666667</v>
      </c>
      <c r="C3" s="4">
        <f t="shared" si="1"/>
        <v>140</v>
      </c>
      <c r="D3" s="4">
        <f t="shared" si="2"/>
        <v>168</v>
      </c>
      <c r="E3" s="5">
        <f t="shared" si="3"/>
        <v>9000000</v>
      </c>
      <c r="F3" s="4">
        <f t="shared" si="4"/>
        <v>77143</v>
      </c>
      <c r="G3" s="4">
        <f t="shared" si="5"/>
        <v>64286</v>
      </c>
      <c r="H3" s="4">
        <f t="shared" si="6"/>
        <v>53571</v>
      </c>
      <c r="I3" s="4">
        <f t="shared" si="7"/>
        <v>0</v>
      </c>
      <c r="J3" s="4">
        <f t="shared" si="8"/>
        <v>0</v>
      </c>
      <c r="O3">
        <v>0</v>
      </c>
      <c r="P3">
        <v>140</v>
      </c>
      <c r="Q3">
        <f t="shared" ref="Q3:Q10" si="10">P3/1.2</f>
        <v>116.66666666666667</v>
      </c>
      <c r="R3" s="2">
        <v>9000000</v>
      </c>
      <c r="S3" s="2" t="s">
        <v>90</v>
      </c>
    </row>
    <row r="4" spans="1:23" x14ac:dyDescent="0.25">
      <c r="A4" s="4">
        <v>3</v>
      </c>
      <c r="B4" s="4">
        <f t="shared" si="0"/>
        <v>439</v>
      </c>
      <c r="C4" s="4">
        <f t="shared" si="1"/>
        <v>526.79999999999995</v>
      </c>
      <c r="D4" s="4">
        <f t="shared" si="2"/>
        <v>632.16</v>
      </c>
      <c r="E4" s="5">
        <f t="shared" si="3"/>
        <v>8586000</v>
      </c>
      <c r="F4" s="4">
        <f t="shared" si="4"/>
        <v>19558</v>
      </c>
      <c r="G4" s="4">
        <f t="shared" si="5"/>
        <v>16298</v>
      </c>
      <c r="H4" s="4">
        <f t="shared" si="6"/>
        <v>13582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439</v>
      </c>
      <c r="R4" s="2">
        <v>8586000</v>
      </c>
      <c r="S4" s="2" t="s">
        <v>91</v>
      </c>
    </row>
    <row r="5" spans="1:23" x14ac:dyDescent="0.25">
      <c r="A5" s="4">
        <v>4</v>
      </c>
      <c r="B5" s="4">
        <f t="shared" si="0"/>
        <v>330</v>
      </c>
      <c r="C5" s="4">
        <f t="shared" si="1"/>
        <v>396</v>
      </c>
      <c r="D5" s="4">
        <f t="shared" si="2"/>
        <v>475.2</v>
      </c>
      <c r="E5" s="5">
        <f t="shared" si="3"/>
        <v>15300000</v>
      </c>
      <c r="F5" s="70">
        <f t="shared" si="4"/>
        <v>46364</v>
      </c>
      <c r="G5" s="70">
        <f t="shared" si="5"/>
        <v>38636</v>
      </c>
      <c r="H5" s="70">
        <f t="shared" si="6"/>
        <v>32197</v>
      </c>
      <c r="I5" s="70">
        <f t="shared" si="7"/>
        <v>0</v>
      </c>
      <c r="J5" s="70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330</v>
      </c>
      <c r="R5" s="71">
        <v>15300000</v>
      </c>
      <c r="S5" s="2"/>
    </row>
    <row r="6" spans="1:23" x14ac:dyDescent="0.25">
      <c r="A6" s="4">
        <v>5</v>
      </c>
      <c r="B6" s="4">
        <f t="shared" si="0"/>
        <v>161</v>
      </c>
      <c r="C6" s="4">
        <f t="shared" si="1"/>
        <v>193.2</v>
      </c>
      <c r="D6" s="4">
        <f t="shared" si="2"/>
        <v>231.83999999999997</v>
      </c>
      <c r="E6" s="5">
        <f t="shared" si="3"/>
        <v>12000000</v>
      </c>
      <c r="F6" s="4">
        <f t="shared" si="4"/>
        <v>74534</v>
      </c>
      <c r="G6" s="4">
        <f t="shared" si="5"/>
        <v>62112</v>
      </c>
      <c r="H6" s="4">
        <f t="shared" si="6"/>
        <v>51760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v>161</v>
      </c>
      <c r="R6" s="2">
        <v>12000000</v>
      </c>
      <c r="S6" s="2"/>
    </row>
    <row r="7" spans="1:23" x14ac:dyDescent="0.25">
      <c r="A7" s="4">
        <v>6</v>
      </c>
      <c r="B7" s="4">
        <f t="shared" si="0"/>
        <v>358.33333333333337</v>
      </c>
      <c r="C7" s="4">
        <f t="shared" si="1"/>
        <v>430.00000000000006</v>
      </c>
      <c r="D7" s="4">
        <f t="shared" si="2"/>
        <v>516</v>
      </c>
      <c r="E7" s="5">
        <f t="shared" si="3"/>
        <v>25000000</v>
      </c>
      <c r="F7" s="4">
        <f t="shared" si="4"/>
        <v>69767</v>
      </c>
      <c r="G7" s="4">
        <f t="shared" si="5"/>
        <v>58140</v>
      </c>
      <c r="H7" s="4">
        <f t="shared" si="6"/>
        <v>48450</v>
      </c>
      <c r="I7" s="4">
        <f t="shared" si="7"/>
        <v>0</v>
      </c>
      <c r="J7" s="4">
        <f t="shared" si="8"/>
        <v>0</v>
      </c>
      <c r="O7">
        <v>0</v>
      </c>
      <c r="P7">
        <v>430</v>
      </c>
      <c r="Q7">
        <f t="shared" si="10"/>
        <v>358.33333333333337</v>
      </c>
      <c r="R7" s="2">
        <v>25000000</v>
      </c>
      <c r="S7" s="2"/>
    </row>
    <row r="8" spans="1:23" x14ac:dyDescent="0.25">
      <c r="A8" s="4">
        <v>7</v>
      </c>
      <c r="B8" s="4">
        <f t="shared" si="0"/>
        <v>216.66666666666669</v>
      </c>
      <c r="C8" s="4">
        <f t="shared" si="1"/>
        <v>260</v>
      </c>
      <c r="D8" s="4">
        <f t="shared" si="2"/>
        <v>312</v>
      </c>
      <c r="E8" s="5">
        <f t="shared" si="3"/>
        <v>10500000</v>
      </c>
      <c r="F8" s="70">
        <f t="shared" si="4"/>
        <v>48462</v>
      </c>
      <c r="G8" s="70">
        <f t="shared" si="5"/>
        <v>40385</v>
      </c>
      <c r="H8" s="70">
        <f t="shared" si="6"/>
        <v>33654</v>
      </c>
      <c r="I8" s="70">
        <f t="shared" si="7"/>
        <v>0</v>
      </c>
      <c r="J8" s="70">
        <f t="shared" si="8"/>
        <v>0</v>
      </c>
      <c r="K8" s="7"/>
      <c r="L8" s="7"/>
      <c r="M8" s="7"/>
      <c r="N8" s="7"/>
      <c r="O8" s="7">
        <v>0</v>
      </c>
      <c r="P8" s="7">
        <v>260</v>
      </c>
      <c r="Q8" s="7">
        <f t="shared" si="10"/>
        <v>216.66666666666669</v>
      </c>
      <c r="R8" s="71">
        <v>10500000</v>
      </c>
      <c r="S8" s="2"/>
    </row>
    <row r="9" spans="1:23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23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23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23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23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23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23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23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  <c r="W16" t="s">
        <v>94</v>
      </c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68" t="s">
        <v>93</v>
      </c>
    </row>
    <row r="24" spans="1:19" s="10" customFormat="1" x14ac:dyDescent="0.25">
      <c r="F24" s="67"/>
    </row>
    <row r="25" spans="1:19" s="10" customFormat="1" x14ac:dyDescent="0.25">
      <c r="F25" s="67" t="s">
        <v>71</v>
      </c>
      <c r="G25" s="10">
        <v>274</v>
      </c>
    </row>
    <row r="26" spans="1:19" s="10" customFormat="1" x14ac:dyDescent="0.25">
      <c r="F26" s="67" t="s">
        <v>92</v>
      </c>
      <c r="G26" s="10">
        <v>253</v>
      </c>
    </row>
    <row r="27" spans="1:19" s="10" customFormat="1" x14ac:dyDescent="0.25">
      <c r="F27" s="68" t="s">
        <v>88</v>
      </c>
      <c r="G27" s="10">
        <f>SUM(G25:G26)</f>
        <v>527</v>
      </c>
    </row>
    <row r="28" spans="1:19" s="10" customFormat="1" x14ac:dyDescent="0.25">
      <c r="F28" s="51" t="s">
        <v>86</v>
      </c>
      <c r="G28" s="51">
        <v>293</v>
      </c>
      <c r="H28" s="10">
        <v>40000</v>
      </c>
      <c r="I28" s="10">
        <f>G28*H28</f>
        <v>11720000</v>
      </c>
    </row>
    <row r="29" spans="1:19" s="10" customFormat="1" x14ac:dyDescent="0.25">
      <c r="F29" s="51" t="s">
        <v>87</v>
      </c>
      <c r="G29" s="51">
        <v>146</v>
      </c>
      <c r="H29" s="10">
        <f>H28*0.5</f>
        <v>20000</v>
      </c>
      <c r="I29" s="10">
        <f>G29*H29</f>
        <v>2920000</v>
      </c>
    </row>
    <row r="30" spans="1:19" s="10" customFormat="1" x14ac:dyDescent="0.25">
      <c r="C30" s="66" t="s">
        <v>75</v>
      </c>
      <c r="D30" s="66" t="s">
        <v>85</v>
      </c>
      <c r="F30" s="51" t="s">
        <v>88</v>
      </c>
      <c r="G30" s="51">
        <f>SUM(G28:G29)</f>
        <v>439</v>
      </c>
      <c r="I30" s="10">
        <f>SUM(I28:I29)</f>
        <v>14640000</v>
      </c>
    </row>
    <row r="31" spans="1:19" s="10" customFormat="1" x14ac:dyDescent="0.25">
      <c r="C31" s="66" t="s">
        <v>1</v>
      </c>
      <c r="D31" s="66">
        <v>6715000</v>
      </c>
      <c r="F31" s="51" t="s">
        <v>72</v>
      </c>
      <c r="G31" s="51"/>
      <c r="H31" s="10">
        <f>G31/G30</f>
        <v>0</v>
      </c>
    </row>
    <row r="32" spans="1:19" s="10" customFormat="1" x14ac:dyDescent="0.25">
      <c r="F32" s="51" t="s">
        <v>73</v>
      </c>
      <c r="G32" s="51"/>
    </row>
    <row r="33" spans="3:8" s="10" customFormat="1" x14ac:dyDescent="0.25">
      <c r="C33" s="69"/>
      <c r="D33" s="69"/>
      <c r="F33" s="69" t="s">
        <v>74</v>
      </c>
      <c r="G33" s="69">
        <f>G31*G32</f>
        <v>0</v>
      </c>
      <c r="H33" s="10">
        <f>G33/D31</f>
        <v>0</v>
      </c>
    </row>
    <row r="34" spans="3:8" s="10" customFormat="1" x14ac:dyDescent="0.25">
      <c r="C34" s="69"/>
      <c r="D34" s="69"/>
      <c r="F34" s="69" t="s">
        <v>24</v>
      </c>
      <c r="G34" s="69">
        <f>G33*90%</f>
        <v>0</v>
      </c>
    </row>
    <row r="35" spans="3:8" s="10" customFormat="1" x14ac:dyDescent="0.25">
      <c r="C35" s="69"/>
      <c r="D35" s="69"/>
      <c r="F35" s="69" t="s">
        <v>25</v>
      </c>
      <c r="G35" s="69">
        <f>G33*80%</f>
        <v>0</v>
      </c>
    </row>
    <row r="36" spans="3:8" s="10" customFormat="1" x14ac:dyDescent="0.25">
      <c r="C36" s="69"/>
      <c r="D36" s="69"/>
    </row>
    <row r="37" spans="3:8" s="10" customFormat="1" x14ac:dyDescent="0.25">
      <c r="C37" s="69"/>
      <c r="D37" s="69"/>
    </row>
    <row r="38" spans="3:8" s="10" customFormat="1" x14ac:dyDescent="0.25"/>
    <row r="39" spans="3:8" s="10" customFormat="1" x14ac:dyDescent="0.25"/>
    <row r="40" spans="3:8" s="10" customFormat="1" x14ac:dyDescent="0.25"/>
    <row r="41" spans="3:8" s="10" customFormat="1" x14ac:dyDescent="0.25"/>
    <row r="42" spans="3:8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2024-01-31T11:00:29Z</dcterms:modified>
</cp:coreProperties>
</file>