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Bank of Maharshtra\Bom - Annapurna Branch\Ranu Yadav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I23" i="2" l="1"/>
  <c r="I24" i="2"/>
  <c r="I25" i="2"/>
  <c r="I22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L3" i="2" s="1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L4" i="2" s="1"/>
  <c r="C31" i="2" l="1"/>
  <c r="C32" i="2" s="1"/>
  <c r="C25" i="2" l="1"/>
  <c r="C28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<sst xmlns="http://schemas.openxmlformats.org/spreadsheetml/2006/main" count="65" uniqueCount="53">
  <si>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</si>
  <si>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</si>
  <si>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</si>
  <si>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</si>
  <si>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</si>
  <si>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</si>
  <si>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</si>
  <si>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</si>
  <si>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</si>
  <si>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</si>
  <si>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</si>
  <si>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</si>
  <si>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</si>
  <si>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</si>
  <si>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</si>
  <si>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</si>
  <si>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</si>
  <si>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</si>
  <si>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</si>
  <si>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</si>
  <si>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</si>
  <si>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</si>
  <si>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</si>
  <si>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</si>
  <si>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</si>
  <si>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</si>
  <si>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</si>
  <si>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</si>
  <si>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</si>
  <si>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</si>
  <si>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</si>
  <si>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</si>
  <si>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</si>
  <si>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</si>
  <si>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</si>
  <si>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</si>
  <si>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</si>
  <si>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</si>
  <si>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</si>
  <si>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</si>
  <si>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</si>
  <si>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</si>
  <si>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</si>
  <si>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</si>
  <si>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</si>
  <si>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As per Approved Building Plan, the construction area is a below-</t>
  </si>
  <si>
    <t>Particular</t>
  </si>
  <si>
    <t>Area in Sq. M.</t>
  </si>
  <si>
    <t>Area In Sq. Ft.</t>
  </si>
  <si>
    <t>Plot Size</t>
  </si>
  <si>
    <t>Ground Floor</t>
  </si>
  <si>
    <t>First Floor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</si>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</sst>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0</xdr:row>
      <xdr:rowOff>0</xdr:rowOff>
    </xdr:from>
    <xdr:to>
      <xdr:col>28</xdr:col>
      <xdr:colOff>36474</xdr:colOff>
      <xdr:row>38</xdr:row>
      <xdr:rowOff>75286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32" sqref="J32"/>
    </sheetView>
  </sheetViews>
  <sheetFormatPr defaultRowHeight="16.5" x14ac:dyDescent="0.3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1">
        <v>1130</v>
      </c>
      <c r="D2" s="7" t="s">
        <v>44</v>
      </c>
      <c r="E2" s="4"/>
      <c r="F2" s="4"/>
      <c r="G2" s="25"/>
      <c r="H2" s="1" t="s">
        <v>39</v>
      </c>
      <c r="I2" s="61">
        <v>40000</v>
      </c>
      <c r="J2" s="61">
        <f>C2</f>
        <v>1130</v>
      </c>
      <c r="K2" s="61">
        <f>I3</f>
        <v>3716</v>
      </c>
      <c r="L2" s="51">
        <f>J2*K2</f>
        <v>4199080</v>
      </c>
      <c r="O2" s="58" t="s">
        <v>35</v>
      </c>
      <c r="P2" s="59">
        <f>C28</f>
        <v>12380489</v>
      </c>
      <c r="R2" s="20">
        <f>P2*0.025/12</f>
        <v>25792.685416666671</v>
      </c>
      <c r="S2" s="18" t="s">
        <v>34</v>
      </c>
    </row>
    <row r="3" spans="1:19" x14ac:dyDescent="0.3">
      <c r="B3" s="24" t="s">
        <v>6</v>
      </c>
      <c r="C3" s="50">
        <v>10000</v>
      </c>
      <c r="D3" s="15"/>
      <c r="E3" s="26"/>
      <c r="F3" s="26"/>
      <c r="G3" s="15"/>
      <c r="H3" s="1" t="s">
        <v>40</v>
      </c>
      <c r="I3" s="61">
        <f>MROUND(I2/10.764,1)</f>
        <v>3716</v>
      </c>
      <c r="J3" s="61"/>
      <c r="K3" s="51"/>
      <c r="L3" s="51">
        <f>N11</f>
        <v>1080489</v>
      </c>
      <c r="O3" s="58" t="s">
        <v>35</v>
      </c>
      <c r="P3" s="59">
        <f>C28</f>
        <v>12380489</v>
      </c>
      <c r="Q3" s="7"/>
      <c r="R3" s="20">
        <f>P3*0.04/12</f>
        <v>41268.296666666669</v>
      </c>
      <c r="S3" s="60" t="s">
        <v>36</v>
      </c>
    </row>
    <row r="4" spans="1:19" x14ac:dyDescent="0.3">
      <c r="B4" s="31" t="s">
        <v>18</v>
      </c>
      <c r="C4" s="51">
        <f>ROUND((C2*C3),0)</f>
        <v>11300000</v>
      </c>
      <c r="F4" s="22"/>
      <c r="G4" s="22"/>
      <c r="I4" s="51"/>
      <c r="J4" s="61"/>
      <c r="K4" s="51"/>
      <c r="L4" s="51">
        <f>SUM(L2:L3)</f>
        <v>5279569</v>
      </c>
      <c r="O4" s="58" t="s">
        <v>35</v>
      </c>
      <c r="P4" s="59">
        <f>C28</f>
        <v>12380489</v>
      </c>
      <c r="Q4" s="7"/>
      <c r="R4" s="20">
        <f>P4*0.033/12</f>
        <v>34046.344750000004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 x14ac:dyDescent="0.2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7">
        <v>1</v>
      </c>
      <c r="B8" s="44"/>
      <c r="C8" s="43">
        <v>778.45</v>
      </c>
      <c r="D8" s="48">
        <v>2019</v>
      </c>
      <c r="E8" s="48">
        <v>2024</v>
      </c>
      <c r="F8" s="48">
        <v>60</v>
      </c>
      <c r="G8" s="52">
        <v>1500</v>
      </c>
      <c r="H8" s="53">
        <f t="shared" ref="H8" si="0">E8-D8</f>
        <v>5</v>
      </c>
      <c r="I8" s="53">
        <f t="shared" ref="I8" si="1">F8-H8</f>
        <v>55</v>
      </c>
      <c r="J8" s="53">
        <f t="shared" ref="J8" si="2">IF(H8&gt;=5,90*H8/F8,0)</f>
        <v>7.5</v>
      </c>
      <c r="K8" s="53">
        <f t="shared" ref="K8" si="3">G8/100*J8</f>
        <v>112.5</v>
      </c>
      <c r="L8" s="53">
        <f t="shared" ref="L8" si="4">ROUND((G8-K8),0)</f>
        <v>1388</v>
      </c>
      <c r="M8" s="53">
        <f t="shared" ref="M8" si="5">O8-N8</f>
        <v>87186</v>
      </c>
      <c r="N8" s="53">
        <f t="shared" ref="N8" si="6">ROUND((L8*C8),0)</f>
        <v>1080489</v>
      </c>
      <c r="O8" s="53">
        <f t="shared" ref="O8" si="7">ROUND((C8*G8),0)</f>
        <v>1167675</v>
      </c>
    </row>
    <row r="9" spans="1:19" s="11" customFormat="1" x14ac:dyDescent="0.25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 x14ac:dyDescent="0.25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 x14ac:dyDescent="0.3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87186</v>
      </c>
      <c r="N11" s="53">
        <f>SUM(N8:N10)</f>
        <v>1080489</v>
      </c>
      <c r="O11" s="53">
        <f>SUM(O8:O10)</f>
        <v>1167675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2" t="s">
        <v>20</v>
      </c>
      <c r="C13" s="72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6">
        <v>0</v>
      </c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50">
        <v>0</v>
      </c>
      <c r="D15" s="11"/>
      <c r="E15" s="11"/>
      <c r="F15" s="62"/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4">
        <f>ROUND((C14*C15),0)</f>
        <v>0</v>
      </c>
      <c r="D16" s="11"/>
      <c r="E16" s="11"/>
      <c r="F16" s="62"/>
      <c r="G16" s="12"/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/>
      <c r="F17" s="62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3" t="s">
        <v>15</v>
      </c>
      <c r="C18" s="74"/>
      <c r="D18" s="11"/>
      <c r="E18" s="11"/>
      <c r="F18" s="62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 ht="16.5" customHeight="1" thickBot="1" x14ac:dyDescent="0.35">
      <c r="B20" s="24" t="s">
        <v>6</v>
      </c>
      <c r="C20" s="50">
        <v>0</v>
      </c>
      <c r="D20" s="29"/>
      <c r="E20" s="22"/>
      <c r="G20" s="75" t="s">
        <v>45</v>
      </c>
      <c r="H20" s="75"/>
      <c r="I20" s="75"/>
      <c r="K20" s="1"/>
      <c r="M20" s="1"/>
      <c r="N20" s="1"/>
      <c r="O20" s="1"/>
    </row>
    <row r="21" spans="1:15" ht="17.25" thickBot="1" x14ac:dyDescent="0.35">
      <c r="B21" s="24" t="s">
        <v>7</v>
      </c>
      <c r="C21" s="54">
        <f>ROUND((C19*C20),0)</f>
        <v>0</v>
      </c>
      <c r="D21" s="9"/>
      <c r="E21" s="9"/>
      <c r="G21" s="64" t="s">
        <v>46</v>
      </c>
      <c r="H21" s="65" t="s">
        <v>47</v>
      </c>
      <c r="I21" s="65" t="s">
        <v>48</v>
      </c>
      <c r="K21" s="1"/>
      <c r="M21" s="1"/>
      <c r="N21" s="1"/>
      <c r="O21" s="1"/>
    </row>
    <row r="22" spans="1:15" ht="17.25" thickBot="1" x14ac:dyDescent="0.35">
      <c r="B22" s="39"/>
      <c r="C22" s="19"/>
      <c r="D22" s="9"/>
      <c r="E22" s="9"/>
      <c r="G22" s="66" t="s">
        <v>49</v>
      </c>
      <c r="H22" s="67">
        <v>105</v>
      </c>
      <c r="I22" s="70">
        <f>H22*10.764</f>
        <v>1130.22</v>
      </c>
      <c r="K22" s="1"/>
      <c r="M22" s="1"/>
      <c r="N22" s="1"/>
      <c r="O22" s="1"/>
    </row>
    <row r="23" spans="1:15" ht="17.25" thickBot="1" x14ac:dyDescent="0.35">
      <c r="C23" s="9" t="s">
        <v>22</v>
      </c>
      <c r="D23" s="9"/>
      <c r="E23" s="9"/>
      <c r="G23" s="66" t="s">
        <v>50</v>
      </c>
      <c r="H23" s="67">
        <v>46.16</v>
      </c>
      <c r="I23" s="70">
        <f t="shared" ref="I23:I25" si="16">H23*10.764</f>
        <v>496.86623999999995</v>
      </c>
      <c r="K23" s="1"/>
      <c r="M23" s="1"/>
      <c r="N23" s="1"/>
      <c r="O23" s="1"/>
    </row>
    <row r="24" spans="1:15" ht="17.25" thickBot="1" x14ac:dyDescent="0.35">
      <c r="B24" s="2" t="s">
        <v>13</v>
      </c>
      <c r="C24" s="51">
        <f>C4</f>
        <v>11300000</v>
      </c>
      <c r="D24" s="19"/>
      <c r="E24" s="19"/>
      <c r="G24" s="66" t="s">
        <v>51</v>
      </c>
      <c r="H24" s="67">
        <v>26.16</v>
      </c>
      <c r="I24" s="70">
        <f t="shared" si="16"/>
        <v>281.58623999999998</v>
      </c>
      <c r="K24" s="1"/>
      <c r="M24" s="1"/>
      <c r="N24" s="1"/>
      <c r="O24" s="1"/>
    </row>
    <row r="25" spans="1:15" ht="17.25" thickBot="1" x14ac:dyDescent="0.35">
      <c r="B25" s="2" t="s">
        <v>14</v>
      </c>
      <c r="C25" s="51">
        <f>N11</f>
        <v>1080489</v>
      </c>
      <c r="D25" s="19"/>
      <c r="E25" s="19"/>
      <c r="G25" s="68" t="s">
        <v>52</v>
      </c>
      <c r="H25" s="69">
        <v>72.319999999999993</v>
      </c>
      <c r="I25" s="71">
        <f t="shared" si="16"/>
        <v>778.45247999999992</v>
      </c>
      <c r="K25" s="1"/>
      <c r="M25" s="1"/>
      <c r="N25" s="1"/>
      <c r="O25" s="1"/>
    </row>
    <row r="26" spans="1:15" x14ac:dyDescent="0.3">
      <c r="B26" s="2" t="s">
        <v>21</v>
      </c>
      <c r="C26" s="51">
        <f>C16</f>
        <v>0</v>
      </c>
      <c r="D26" s="19"/>
      <c r="E26" s="19"/>
      <c r="F26" s="20"/>
      <c r="K26" s="1"/>
      <c r="M26" s="1"/>
      <c r="N26" s="1"/>
      <c r="O26" s="1"/>
    </row>
    <row r="27" spans="1:15" x14ac:dyDescent="0.3">
      <c r="A27" s="1"/>
      <c r="B27" s="2" t="s">
        <v>12</v>
      </c>
      <c r="C27" s="51">
        <f>C21</f>
        <v>0</v>
      </c>
      <c r="D27" s="19"/>
      <c r="E27" s="19"/>
      <c r="F27" s="20"/>
      <c r="K27" s="1"/>
      <c r="M27" s="1"/>
      <c r="N27" s="1"/>
      <c r="O27" s="1"/>
    </row>
    <row r="28" spans="1:15" x14ac:dyDescent="0.3">
      <c r="A28" s="1"/>
      <c r="B28" s="13" t="s">
        <v>8</v>
      </c>
      <c r="C28" s="57">
        <f>C24+C25+C26+C27</f>
        <v>12380489</v>
      </c>
      <c r="D28" s="18"/>
      <c r="F28" s="1"/>
      <c r="K28" s="1"/>
      <c r="M28" s="1"/>
      <c r="N28" s="1"/>
      <c r="O28" s="1"/>
    </row>
    <row r="29" spans="1:15" x14ac:dyDescent="0.3">
      <c r="A29" s="1"/>
      <c r="B29" s="13" t="s">
        <v>9</v>
      </c>
      <c r="C29" s="57">
        <f>MROUND(C28*90%,1)</f>
        <v>11142440</v>
      </c>
      <c r="D29" s="20"/>
      <c r="F29" s="1"/>
      <c r="K29" s="1"/>
      <c r="M29" s="1"/>
      <c r="N29" s="1"/>
      <c r="O29" s="1"/>
    </row>
    <row r="30" spans="1:15" x14ac:dyDescent="0.3">
      <c r="A30" s="1"/>
      <c r="B30" s="13" t="s">
        <v>10</v>
      </c>
      <c r="C30" s="57">
        <f>MROUND(C28*80%,1)</f>
        <v>9904391</v>
      </c>
      <c r="D30" s="20"/>
      <c r="F30" s="1"/>
      <c r="K30" s="1"/>
      <c r="M30" s="1"/>
      <c r="N30" s="1"/>
      <c r="O30" s="1"/>
    </row>
    <row r="31" spans="1:15" x14ac:dyDescent="0.3">
      <c r="A31" s="1"/>
      <c r="B31" s="2" t="s">
        <v>24</v>
      </c>
      <c r="C31" s="51">
        <f>O11</f>
        <v>1167675</v>
      </c>
      <c r="D31" s="30"/>
      <c r="F31" s="1"/>
      <c r="I31" s="33"/>
      <c r="K31" s="1"/>
      <c r="M31" s="1"/>
      <c r="N31" s="1"/>
      <c r="O31" s="1"/>
    </row>
    <row r="32" spans="1:15" x14ac:dyDescent="0.3">
      <c r="A32" s="1"/>
      <c r="B32" s="13" t="s">
        <v>41</v>
      </c>
      <c r="C32" s="58">
        <f>MROUND(C31*0.85,1)</f>
        <v>992524</v>
      </c>
      <c r="F32" s="1"/>
      <c r="I32" s="33"/>
      <c r="K32" s="1"/>
      <c r="M32" s="1"/>
      <c r="N32" s="1"/>
      <c r="O32" s="1"/>
    </row>
    <row r="33" spans="1:15" x14ac:dyDescent="0.3">
      <c r="A33" s="1"/>
      <c r="F33" s="1"/>
      <c r="I33" s="33"/>
      <c r="K33" s="1"/>
      <c r="M33" s="1"/>
      <c r="N33" s="1"/>
      <c r="O33" s="1"/>
    </row>
    <row r="34" spans="1:15" x14ac:dyDescent="0.3">
      <c r="A34" s="1"/>
      <c r="F34" s="34"/>
      <c r="I34" s="33"/>
      <c r="K34" s="1"/>
      <c r="M34" s="1"/>
      <c r="N34" s="1"/>
      <c r="O34" s="1"/>
    </row>
    <row r="35" spans="1:15" x14ac:dyDescent="0.3">
      <c r="A35" s="1"/>
      <c r="L35" s="34"/>
      <c r="O35" s="33"/>
    </row>
    <row r="36" spans="1:15" x14ac:dyDescent="0.3">
      <c r="A36" s="1"/>
      <c r="H36" s="32"/>
      <c r="I36" s="32"/>
      <c r="L36" s="34"/>
      <c r="O36" s="33"/>
    </row>
    <row r="37" spans="1:15" x14ac:dyDescent="0.3">
      <c r="A37" s="1"/>
      <c r="L37" s="34"/>
      <c r="O37" s="33"/>
    </row>
    <row r="38" spans="1:15" x14ac:dyDescent="0.3">
      <c r="A38" s="1"/>
      <c r="L38" s="34"/>
      <c r="O38" s="33"/>
    </row>
    <row r="39" spans="1:15" x14ac:dyDescent="0.3">
      <c r="A39" s="1"/>
      <c r="L39" s="34"/>
      <c r="O39" s="33"/>
    </row>
    <row r="40" spans="1:15" x14ac:dyDescent="0.3">
      <c r="A40" s="1"/>
      <c r="L40" s="34"/>
      <c r="O40" s="33"/>
    </row>
    <row r="41" spans="1:15" x14ac:dyDescent="0.3">
      <c r="A41" s="1"/>
    </row>
    <row r="42" spans="1:15" x14ac:dyDescent="0.3">
      <c r="A42" s="1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x14ac:dyDescent="0.3">
      <c r="A47" s="1"/>
      <c r="B47" s="1"/>
    </row>
    <row r="48" spans="1:15" x14ac:dyDescent="0.3">
      <c r="A48" s="1"/>
      <c r="B48" s="1"/>
    </row>
    <row r="49" spans="1:10" x14ac:dyDescent="0.3">
      <c r="A49" s="1"/>
      <c r="B49" s="1"/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5"/>
      <c r="G52" s="35"/>
      <c r="H52" s="35"/>
      <c r="I52" s="35"/>
      <c r="J52" s="13"/>
    </row>
    <row r="53" spans="1:10" x14ac:dyDescent="0.3">
      <c r="A53" s="1"/>
      <c r="B53" s="1"/>
      <c r="F53" s="33"/>
      <c r="G53" s="1"/>
      <c r="H53" s="33"/>
      <c r="I53" s="33"/>
    </row>
    <row r="54" spans="1:10" x14ac:dyDescent="0.3">
      <c r="A54" s="1"/>
      <c r="B54" s="1"/>
      <c r="F54" s="33"/>
      <c r="G54" s="33"/>
      <c r="H54" s="36"/>
      <c r="I54" s="36"/>
    </row>
    <row r="55" spans="1:10" x14ac:dyDescent="0.3">
      <c r="A55" s="1"/>
      <c r="B55" s="1"/>
      <c r="F55" s="33"/>
      <c r="G55" s="33"/>
      <c r="H55" s="33"/>
      <c r="I55" s="33"/>
    </row>
    <row r="56" spans="1:10" x14ac:dyDescent="0.3">
      <c r="A56" s="1"/>
      <c r="B56" s="1"/>
      <c r="F56" s="33"/>
      <c r="G56" s="37"/>
      <c r="H56" s="33"/>
      <c r="I56" s="33"/>
    </row>
    <row r="57" spans="1:10" x14ac:dyDescent="0.3">
      <c r="A57" s="1"/>
      <c r="B57" s="1"/>
      <c r="F57" s="33"/>
      <c r="G57" s="33"/>
      <c r="H57" s="33"/>
      <c r="I57" s="33"/>
    </row>
    <row r="58" spans="1:10" x14ac:dyDescent="0.3">
      <c r="A58" s="1"/>
      <c r="B58" s="1"/>
      <c r="F58" s="33"/>
      <c r="G58" s="33"/>
      <c r="H58" s="33"/>
      <c r="I58" s="33"/>
    </row>
    <row r="59" spans="1:10" x14ac:dyDescent="0.3">
      <c r="A59" s="1"/>
      <c r="B59" s="1"/>
      <c r="F59" s="33"/>
      <c r="G59" s="33"/>
      <c r="H59" s="33"/>
      <c r="I59" s="33"/>
    </row>
    <row r="60" spans="1:10" x14ac:dyDescent="0.3">
      <c r="A60" s="1"/>
      <c r="B60" s="1"/>
      <c r="F60" s="33"/>
      <c r="G60" s="33"/>
      <c r="H60" s="33"/>
      <c r="I60" s="33"/>
    </row>
    <row r="61" spans="1:10" x14ac:dyDescent="0.3">
      <c r="A61" s="1"/>
      <c r="B61" s="1"/>
      <c r="F61" s="33"/>
      <c r="G61" s="33"/>
      <c r="H61" s="33"/>
      <c r="I61" s="33"/>
    </row>
    <row r="62" spans="1:10" x14ac:dyDescent="0.3">
      <c r="A62" s="1"/>
      <c r="B62" s="1"/>
      <c r="F62" s="33"/>
      <c r="G62" s="33"/>
      <c r="H62" s="33"/>
      <c r="I62" s="33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8"/>
    </row>
    <row r="69" spans="1:6" x14ac:dyDescent="0.3">
      <c r="A69" s="1"/>
      <c r="B69" s="1"/>
      <c r="F69" s="38"/>
    </row>
    <row r="70" spans="1:6" x14ac:dyDescent="0.3">
      <c r="A70" s="1"/>
      <c r="B70" s="1"/>
      <c r="F70" s="38"/>
    </row>
    <row r="71" spans="1:6" x14ac:dyDescent="0.3">
      <c r="A71" s="1"/>
      <c r="B71" s="1"/>
      <c r="F71" s="38"/>
    </row>
    <row r="72" spans="1:6" x14ac:dyDescent="0.3">
      <c r="A72" s="1"/>
      <c r="B72" s="1"/>
      <c r="F72" s="38"/>
    </row>
    <row r="73" spans="1:6" x14ac:dyDescent="0.3">
      <c r="A73" s="1"/>
      <c r="B73" s="1"/>
      <c r="F73" s="38"/>
    </row>
    <row r="74" spans="1:6" x14ac:dyDescent="0.3">
      <c r="A74" s="1"/>
      <c r="B74" s="1"/>
      <c r="F74" s="38"/>
    </row>
    <row r="75" spans="1:6" x14ac:dyDescent="0.3">
      <c r="A75" s="1"/>
      <c r="B75" s="1"/>
      <c r="F75" s="38"/>
    </row>
    <row r="76" spans="1:6" x14ac:dyDescent="0.3">
      <c r="A76" s="1"/>
      <c r="B76" s="1"/>
      <c r="F76" s="38"/>
    </row>
    <row r="77" spans="1:6" x14ac:dyDescent="0.3">
      <c r="A77" s="1"/>
      <c r="B77" s="1"/>
      <c r="F77" s="38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G20:I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2024-01-11T08:02:15Z</dcterms:modified>
</cp:coreProperties>
</file>