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MANGALA VISHWANATH KALE - PNB\"/>
    </mc:Choice>
  </mc:AlternateContent>
  <xr:revisionPtr revIDLastSave="0" documentId="13_ncr:1_{3BF78190-EDE2-4DF2-9595-229318FC79F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P6" i="4"/>
  <c r="Q6" i="4" s="1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7" i="4" l="1"/>
  <c r="H22" i="4"/>
  <c r="F7" i="4"/>
  <c r="F8" i="4"/>
  <c r="G7" i="4"/>
  <c r="G8" i="4"/>
  <c r="H20" i="4"/>
  <c r="H21" i="4"/>
  <c r="F20" i="4"/>
  <c r="F21" i="4"/>
  <c r="F22" i="4"/>
  <c r="G20" i="4"/>
  <c r="G21" i="4"/>
  <c r="G22" i="4"/>
  <c r="H5" i="4"/>
  <c r="F6" i="4"/>
  <c r="H4" i="4"/>
  <c r="D6" i="4"/>
  <c r="H6" i="4" s="1"/>
  <c r="G6" i="4"/>
  <c r="F4" i="4"/>
  <c r="F5" i="4"/>
  <c r="G4" i="4"/>
  <c r="G5" i="4"/>
  <c r="P12" i="4"/>
  <c r="Q12" i="4" s="1"/>
  <c r="B12" i="4" s="1"/>
  <c r="C12" i="4" s="1"/>
  <c r="D12" i="4" s="1"/>
  <c r="J12" i="4"/>
  <c r="I12" i="4"/>
  <c r="E12" i="4"/>
  <c r="A12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19" i="4"/>
  <c r="B19" i="4" s="1"/>
  <c r="C19" i="4" s="1"/>
  <c r="D19" i="4" s="1"/>
  <c r="J19" i="4"/>
  <c r="I19" i="4"/>
  <c r="E19" i="4"/>
  <c r="A19" i="4"/>
  <c r="P18" i="4"/>
  <c r="B18" i="4" s="1"/>
  <c r="C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P3" i="4"/>
  <c r="B3" i="4" s="1"/>
  <c r="C3" i="4" s="1"/>
  <c r="J3" i="4"/>
  <c r="I3" i="4"/>
  <c r="E3" i="4"/>
  <c r="A3" i="4"/>
  <c r="F9" i="4" l="1"/>
  <c r="H25" i="4"/>
  <c r="H16" i="4"/>
  <c r="F13" i="4"/>
  <c r="H17" i="4"/>
  <c r="H24" i="4"/>
  <c r="H12" i="4"/>
  <c r="F12" i="4"/>
  <c r="G12" i="4"/>
  <c r="H15" i="4"/>
  <c r="H19" i="4"/>
  <c r="H26" i="4"/>
  <c r="H23" i="4"/>
  <c r="D18" i="4"/>
  <c r="H18" i="4" s="1"/>
  <c r="G18" i="4"/>
  <c r="F15" i="4"/>
  <c r="F16" i="4"/>
  <c r="F17" i="4"/>
  <c r="F18" i="4"/>
  <c r="F19" i="4"/>
  <c r="F23" i="4"/>
  <c r="F24" i="4"/>
  <c r="F25" i="4"/>
  <c r="F26" i="4"/>
  <c r="G17" i="4"/>
  <c r="G19" i="4"/>
  <c r="G23" i="4"/>
  <c r="G24" i="4"/>
  <c r="G25" i="4"/>
  <c r="G26" i="4"/>
  <c r="G15" i="4"/>
  <c r="G16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7" i="4"/>
  <c r="Q37" i="4"/>
  <c r="W47" i="4"/>
  <c r="W31" i="4"/>
  <c r="W35" i="4" s="1"/>
  <c r="W30" i="4"/>
  <c r="W29" i="4"/>
  <c r="W38" i="4" s="1"/>
  <c r="S37" i="4" l="1"/>
  <c r="S38" i="4" s="1"/>
  <c r="S40" i="4" s="1"/>
  <c r="W32" i="4"/>
  <c r="W36" i="4"/>
  <c r="W37" i="4" s="1"/>
  <c r="W40" i="4" l="1"/>
  <c r="S39" i="4"/>
  <c r="W43" i="4" l="1"/>
  <c r="W44" i="4" s="1"/>
  <c r="W49" i="4" l="1"/>
  <c r="W45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<sst xmlns="http://schemas.openxmlformats.org/spreadsheetml/2006/main" count="48" uniqueCount="42">
  <si>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</si>
  <si>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</si>
  <si>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</si>
  <si>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</si>
  <si>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</si>
  <si>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</si>
  <si>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</si>
  <si>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</si>
  <si>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</si>
  <si>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</si>
  <si>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</si>
  <si>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</si>
  <si>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</si>
  <si>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</si>
  <si>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</si>
  <si>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</si>
  <si>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</si>
  <si>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</si>
  <si>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</si>
  <si>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</si>
  <si>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</si>
  <si>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</si>
  <si>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</si>
  <si>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</si>
  <si>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</si>
  <si>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</si>
  <si>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</si>
  <si>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</si>
  <si>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</si>
  <si>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</si>
  <si>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</si>
  <si>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</si>
  <si>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</si>
  <si>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</si>
  <si>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</si>
  <si>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</si>
  <si>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</si>
  <si>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</si>
  <si>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</si>
  <si>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</si>
  <si>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Mulund (W) Zaver Road Branch ) - MANGALA VISHWANATH KALE</t>
  </si>
  <si>
    <t>Agree 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</si>
</sst>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438150</xdr:colOff>
      <xdr:row>41</xdr:row>
      <xdr:rowOff>149326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7C865F-8FBD-49E6-A11E-5200D4752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34150" cy="75026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316836</xdr:colOff>
      <xdr:row>37</xdr:row>
      <xdr:rowOff>86721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62E1D-1A0E-433D-A061-25A2A212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95236" cy="7135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0</xdr:rowOff>
    </xdr:from>
    <xdr:to>
      <xdr:col>25</xdr:col>
      <xdr:colOff>335384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E83B3-34CE-4E0C-B16C-71936DC5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0"/>
          <a:ext cx="14394284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525905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B44B9-C3E2-43D1-9F16-0EBC3918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46705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14</xdr:col>
      <xdr:colOff>180975</xdr:colOff>
      <xdr:row>54</xdr:row>
      <xdr:rowOff>169846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E3427-9684-43B5-A31B-F00D0237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105775" cy="93138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0</xdr:row>
      <xdr:rowOff>28575</xdr:rowOff>
    </xdr:from>
    <xdr:to>
      <xdr:col>15</xdr:col>
      <xdr:colOff>314325</xdr:colOff>
      <xdr:row>34</xdr:row>
      <xdr:rowOff>136234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812B8-A3ED-4375-8BFA-ED2218D9D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0475" y="28575"/>
          <a:ext cx="5657850" cy="65846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2</xdr:row>
      <xdr:rowOff>86203</xdr:rowOff>
    </xdr:from>
    <xdr:to>
      <xdr:col>25</xdr:col>
      <xdr:colOff>180976</xdr:colOff>
      <xdr:row>38</xdr:row>
      <xdr:rowOff>14355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3E778-16DF-4CF5-A607-6950CCD7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09800" y="467203"/>
          <a:ext cx="13211176" cy="64527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354942</xdr:colOff>
      <xdr:row>43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66C4DE-B8E3-4690-AB1E-4ABFB0B1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33342" cy="6868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316836</xdr:colOff>
      <xdr:row>36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16E01-A514-4D35-B483-C45DEC51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7995236" cy="7001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37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8EB19-2C94-4CA2-85CF-903686DF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68875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345415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A6BDE-4535-4E71-BE08-C03F8AE84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23815" cy="69256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126310</xdr:colOff>
      <xdr:row>38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5A1FC5-3DD9-4620-9922-C4062A14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04710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9"/>
  <sheetViews>
    <sheetView tabSelected="1" topLeftCell="A13" zoomScaleNormal="100" workbookViewId="0">
      <selection activeCell="W43" sqref="W4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9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589</v>
      </c>
      <c r="C3" s="4">
        <f>B3*1.2</f>
        <v>706.8</v>
      </c>
      <c r="D3" s="4">
        <f t="shared" ref="D3:D13" si="2">C3*1.2</f>
        <v>848.16</v>
      </c>
      <c r="E3" s="5">
        <f t="shared" ref="E3:E13" si="3">R3</f>
        <v>9200000</v>
      </c>
      <c r="F3" s="9">
        <f t="shared" ref="F3:F13" si="4">ROUND((E3/B3),0)</f>
        <v>15620</v>
      </c>
      <c r="G3" s="9">
        <f t="shared" ref="G3:G13" si="5">ROUND((E3/C3),0)</f>
        <v>13016</v>
      </c>
      <c r="H3" s="9">
        <f t="shared" ref="H3:H13" si="6">ROUND((E3/D3),0)</f>
        <v>10847</v>
      </c>
      <c r="I3" s="4" t="e">
        <f>#REF!</f>
        <v>#REF!</v>
      </c>
      <c r="J3" s="4">
        <f t="shared" ref="J3:J13" si="7">S3</f>
        <v>0</v>
      </c>
      <c r="O3">
        <v>0</v>
      </c>
      <c r="P3">
        <f t="shared" ref="P3:Q13" si="8">O3/1.2</f>
        <v>0</v>
      </c>
      <c r="Q3">
        <v>589</v>
      </c>
      <c r="R3" s="2">
        <v>9200000</v>
      </c>
    </row>
    <row r="4" spans="1:20" x14ac:dyDescent="0.25">
      <c r="A4" s="4">
        <f t="shared" ref="A4:A8" si="9">N4</f>
        <v>0</v>
      </c>
      <c r="B4" s="4">
        <f t="shared" ref="B4:B8" si="10">Q4</f>
        <v>589</v>
      </c>
      <c r="C4" s="4">
        <f t="shared" ref="C4:C8" si="11">B4*1.2</f>
        <v>706.8</v>
      </c>
      <c r="D4" s="4">
        <f t="shared" ref="D4:D8" si="12">C4*1.2</f>
        <v>848.16</v>
      </c>
      <c r="E4" s="5">
        <f t="shared" ref="E4:E8" si="13">R4</f>
        <v>9300000</v>
      </c>
      <c r="F4" s="9">
        <f t="shared" ref="F4:F8" si="14">ROUND((E4/B4),0)</f>
        <v>15789</v>
      </c>
      <c r="G4" s="9">
        <f t="shared" ref="G4:G8" si="15">ROUND((E4/C4),0)</f>
        <v>13158</v>
      </c>
      <c r="H4" s="9">
        <f t="shared" ref="H4:H8" si="16">ROUND((E4/D4),0)</f>
        <v>10965</v>
      </c>
      <c r="I4" s="4" t="e">
        <f>#REF!</f>
        <v>#REF!</v>
      </c>
      <c r="J4" s="4">
        <f t="shared" ref="J4:J8" si="17">S4</f>
        <v>0</v>
      </c>
      <c r="O4">
        <v>0</v>
      </c>
      <c r="P4">
        <f t="shared" ref="P4:P8" si="18">O4/1.2</f>
        <v>0</v>
      </c>
      <c r="Q4">
        <v>589</v>
      </c>
      <c r="R4" s="2">
        <v>9300000</v>
      </c>
    </row>
    <row r="5" spans="1:20" s="41" customFormat="1" x14ac:dyDescent="0.25">
      <c r="A5" s="42">
        <f t="shared" si="9"/>
        <v>0</v>
      </c>
      <c r="B5" s="42">
        <f t="shared" si="10"/>
        <v>535</v>
      </c>
      <c r="C5" s="42">
        <f t="shared" si="11"/>
        <v>642</v>
      </c>
      <c r="D5" s="42">
        <f t="shared" si="12"/>
        <v>770.4</v>
      </c>
      <c r="E5" s="43">
        <f t="shared" si="13"/>
        <v>8600000</v>
      </c>
      <c r="F5" s="42">
        <f t="shared" si="14"/>
        <v>16075</v>
      </c>
      <c r="G5" s="42">
        <f t="shared" si="15"/>
        <v>13396</v>
      </c>
      <c r="H5" s="42">
        <f t="shared" si="16"/>
        <v>11163</v>
      </c>
      <c r="I5" s="42" t="e">
        <f>#REF!</f>
        <v>#REF!</v>
      </c>
      <c r="J5" s="42">
        <f t="shared" si="17"/>
        <v>0</v>
      </c>
      <c r="O5" s="41">
        <v>0</v>
      </c>
      <c r="P5" s="41">
        <f t="shared" si="18"/>
        <v>0</v>
      </c>
      <c r="Q5" s="41">
        <v>535</v>
      </c>
      <c r="R5" s="44">
        <v>8600000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8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5" t="s">
        <v>37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20" s="41" customFormat="1" x14ac:dyDescent="0.25">
      <c r="A15" s="42">
        <f t="shared" ref="A15:A26" si="32">N15</f>
        <v>0</v>
      </c>
      <c r="B15" s="42">
        <f t="shared" ref="B15:B26" si="33">Q15</f>
        <v>718</v>
      </c>
      <c r="C15" s="42">
        <f>B15*1.2</f>
        <v>861.6</v>
      </c>
      <c r="D15" s="42">
        <f t="shared" ref="D15:D26" si="34">C15*1.2</f>
        <v>1033.92</v>
      </c>
      <c r="E15" s="43">
        <f t="shared" ref="E15:E26" si="35">R15</f>
        <v>16500000</v>
      </c>
      <c r="F15" s="42">
        <f t="shared" ref="F15:F26" si="36">ROUND((E15/B15),0)</f>
        <v>22981</v>
      </c>
      <c r="G15" s="42">
        <f t="shared" ref="G15:G26" si="37">ROUND((E15/C15),0)</f>
        <v>19150</v>
      </c>
      <c r="H15" s="42">
        <f t="shared" ref="H15:H26" si="38">ROUND((E15/D15),0)</f>
        <v>15959</v>
      </c>
      <c r="I15" s="42" t="e">
        <f>#REF!</f>
        <v>#REF!</v>
      </c>
      <c r="J15" s="42">
        <f t="shared" ref="J15:J26" si="39">S15</f>
        <v>0</v>
      </c>
      <c r="O15" s="41">
        <v>0</v>
      </c>
      <c r="P15" s="41">
        <f t="shared" ref="P15:Q26" si="40">O15/1.2</f>
        <v>0</v>
      </c>
      <c r="Q15" s="41">
        <v>718</v>
      </c>
      <c r="R15" s="44">
        <v>16500000</v>
      </c>
    </row>
    <row r="16" spans="1:20" x14ac:dyDescent="0.25">
      <c r="A16" s="4">
        <f t="shared" si="32"/>
        <v>0</v>
      </c>
      <c r="B16" s="4">
        <f t="shared" si="33"/>
        <v>596</v>
      </c>
      <c r="C16" s="4">
        <f t="shared" ref="C16:C26" si="41">B16*1.2</f>
        <v>715.19999999999993</v>
      </c>
      <c r="D16" s="4">
        <f t="shared" si="34"/>
        <v>858.2399999999999</v>
      </c>
      <c r="E16" s="5">
        <f t="shared" si="35"/>
        <v>13100000</v>
      </c>
      <c r="F16" s="9">
        <f t="shared" si="36"/>
        <v>21980</v>
      </c>
      <c r="G16" s="9">
        <f t="shared" si="37"/>
        <v>18317</v>
      </c>
      <c r="H16" s="9">
        <f t="shared" si="38"/>
        <v>15264</v>
      </c>
      <c r="I16" s="4" t="e">
        <f>#REF!</f>
        <v>#REF!</v>
      </c>
      <c r="J16" s="4">
        <f t="shared" si="39"/>
        <v>0</v>
      </c>
      <c r="O16">
        <v>0</v>
      </c>
      <c r="P16">
        <f t="shared" si="40"/>
        <v>0</v>
      </c>
      <c r="Q16">
        <v>596</v>
      </c>
      <c r="R16" s="2">
        <v>13100000</v>
      </c>
    </row>
    <row r="17" spans="1:24" x14ac:dyDescent="0.25">
      <c r="A17" s="4">
        <f t="shared" si="32"/>
        <v>0</v>
      </c>
      <c r="B17" s="4">
        <f t="shared" si="33"/>
        <v>533</v>
      </c>
      <c r="C17" s="4">
        <f t="shared" si="41"/>
        <v>639.6</v>
      </c>
      <c r="D17" s="4">
        <f t="shared" si="34"/>
        <v>767.52</v>
      </c>
      <c r="E17" s="5">
        <f t="shared" si="35"/>
        <v>12000000</v>
      </c>
      <c r="F17" s="9">
        <f t="shared" si="36"/>
        <v>22514</v>
      </c>
      <c r="G17" s="9">
        <f t="shared" si="37"/>
        <v>18762</v>
      </c>
      <c r="H17" s="9">
        <f t="shared" si="38"/>
        <v>15635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533</v>
      </c>
      <c r="R17" s="2">
        <v>12000000</v>
      </c>
    </row>
    <row r="18" spans="1:24" x14ac:dyDescent="0.25">
      <c r="A18" s="4">
        <f t="shared" si="32"/>
        <v>0</v>
      </c>
      <c r="B18" s="4">
        <f t="shared" si="33"/>
        <v>585</v>
      </c>
      <c r="C18" s="4">
        <f t="shared" si="41"/>
        <v>702</v>
      </c>
      <c r="D18" s="4">
        <f t="shared" si="34"/>
        <v>842.4</v>
      </c>
      <c r="E18" s="5">
        <f t="shared" si="35"/>
        <v>11800000</v>
      </c>
      <c r="F18" s="9">
        <f t="shared" si="36"/>
        <v>20171</v>
      </c>
      <c r="G18" s="9">
        <f t="shared" si="37"/>
        <v>16809</v>
      </c>
      <c r="H18" s="9">
        <f t="shared" si="38"/>
        <v>14008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585</v>
      </c>
      <c r="R18" s="2">
        <v>11800000</v>
      </c>
    </row>
    <row r="19" spans="1:24" s="41" customFormat="1" x14ac:dyDescent="0.25">
      <c r="A19" s="42">
        <f t="shared" si="32"/>
        <v>0</v>
      </c>
      <c r="B19" s="42">
        <f t="shared" si="33"/>
        <v>745</v>
      </c>
      <c r="C19" s="42">
        <f t="shared" si="41"/>
        <v>894</v>
      </c>
      <c r="D19" s="42">
        <f t="shared" si="34"/>
        <v>1072.8</v>
      </c>
      <c r="E19" s="43">
        <f t="shared" si="35"/>
        <v>17700000</v>
      </c>
      <c r="F19" s="42">
        <f t="shared" si="36"/>
        <v>23758</v>
      </c>
      <c r="G19" s="42">
        <f t="shared" si="37"/>
        <v>19799</v>
      </c>
      <c r="H19" s="42">
        <f t="shared" si="38"/>
        <v>16499</v>
      </c>
      <c r="I19" s="42" t="e">
        <f>#REF!</f>
        <v>#REF!</v>
      </c>
      <c r="J19" s="42">
        <f t="shared" si="39"/>
        <v>0</v>
      </c>
      <c r="O19" s="41">
        <v>0</v>
      </c>
      <c r="P19" s="41">
        <f t="shared" si="40"/>
        <v>0</v>
      </c>
      <c r="Q19" s="41">
        <v>745</v>
      </c>
      <c r="R19" s="44">
        <v>17700000</v>
      </c>
    </row>
    <row r="20" spans="1:24" x14ac:dyDescent="0.25">
      <c r="A20" s="4">
        <f t="shared" ref="A20:A22" si="42">N20</f>
        <v>0</v>
      </c>
      <c r="B20" s="4">
        <f t="shared" ref="B20:B22" si="43">Q20</f>
        <v>630</v>
      </c>
      <c r="C20" s="4">
        <f t="shared" ref="C20:C22" si="44">B20*1.2</f>
        <v>756</v>
      </c>
      <c r="D20" s="4">
        <f t="shared" ref="D20:D22" si="45">C20*1.2</f>
        <v>907.19999999999993</v>
      </c>
      <c r="E20" s="5">
        <f t="shared" ref="E20:E22" si="46">R20</f>
        <v>14800000</v>
      </c>
      <c r="F20" s="9">
        <f t="shared" ref="F20:F22" si="47">ROUND((E20/B20),0)</f>
        <v>23492</v>
      </c>
      <c r="G20" s="9">
        <f t="shared" ref="G20:G22" si="48">ROUND((E20/C20),0)</f>
        <v>19577</v>
      </c>
      <c r="H20" s="9">
        <f t="shared" ref="H20:H22" si="49">ROUND((E20/D20),0)</f>
        <v>16314</v>
      </c>
      <c r="I20" s="4" t="e">
        <f>#REF!</f>
        <v>#REF!</v>
      </c>
      <c r="J20" s="4">
        <f t="shared" ref="J20:J22" si="50">S20</f>
        <v>0</v>
      </c>
      <c r="O20">
        <v>0</v>
      </c>
      <c r="P20">
        <f t="shared" ref="P20:P22" si="51">O20/1.2</f>
        <v>0</v>
      </c>
      <c r="Q20">
        <v>630</v>
      </c>
      <c r="R20" s="2">
        <v>14800000</v>
      </c>
    </row>
    <row r="21" spans="1:24" x14ac:dyDescent="0.25">
      <c r="A21" s="4">
        <f t="shared" si="42"/>
        <v>0</v>
      </c>
      <c r="B21" s="4">
        <f t="shared" si="43"/>
        <v>540</v>
      </c>
      <c r="C21" s="4">
        <f t="shared" si="44"/>
        <v>648</v>
      </c>
      <c r="D21" s="4">
        <f t="shared" si="45"/>
        <v>777.6</v>
      </c>
      <c r="E21" s="5">
        <f t="shared" si="46"/>
        <v>8977000</v>
      </c>
      <c r="F21" s="9">
        <f t="shared" si="47"/>
        <v>16624</v>
      </c>
      <c r="G21" s="9">
        <f t="shared" si="48"/>
        <v>13853</v>
      </c>
      <c r="H21" s="9">
        <f t="shared" si="49"/>
        <v>11544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v>540</v>
      </c>
      <c r="R21" s="2">
        <v>8977000</v>
      </c>
    </row>
    <row r="22" spans="1:24" x14ac:dyDescent="0.25">
      <c r="A22" s="4">
        <f t="shared" si="42"/>
        <v>0</v>
      </c>
      <c r="B22" s="4">
        <f t="shared" si="43"/>
        <v>575</v>
      </c>
      <c r="C22" s="4">
        <f t="shared" si="44"/>
        <v>690</v>
      </c>
      <c r="D22" s="4">
        <f t="shared" si="45"/>
        <v>828</v>
      </c>
      <c r="E22" s="5">
        <f t="shared" si="46"/>
        <v>12100000</v>
      </c>
      <c r="F22" s="9">
        <f t="shared" si="47"/>
        <v>21043</v>
      </c>
      <c r="G22" s="9">
        <f t="shared" si="48"/>
        <v>17536</v>
      </c>
      <c r="H22" s="9">
        <f t="shared" si="49"/>
        <v>14614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575</v>
      </c>
      <c r="R22" s="2">
        <v>12100000</v>
      </c>
    </row>
    <row r="23" spans="1:24" x14ac:dyDescent="0.25">
      <c r="A23" s="4">
        <f t="shared" si="32"/>
        <v>0</v>
      </c>
      <c r="B23" s="4">
        <f t="shared" si="33"/>
        <v>540</v>
      </c>
      <c r="C23" s="4">
        <f t="shared" si="41"/>
        <v>648</v>
      </c>
      <c r="D23" s="4">
        <f t="shared" si="34"/>
        <v>777.6</v>
      </c>
      <c r="E23" s="5">
        <f t="shared" si="35"/>
        <v>11600000</v>
      </c>
      <c r="F23" s="9">
        <f t="shared" si="36"/>
        <v>21481</v>
      </c>
      <c r="G23" s="9">
        <f t="shared" si="37"/>
        <v>17901</v>
      </c>
      <c r="H23" s="9">
        <f t="shared" si="38"/>
        <v>14918</v>
      </c>
      <c r="I23" s="4" t="e">
        <f>#REF!</f>
        <v>#REF!</v>
      </c>
      <c r="J23" s="4">
        <f t="shared" si="39"/>
        <v>0</v>
      </c>
      <c r="O23">
        <v>0</v>
      </c>
      <c r="P23">
        <f t="shared" si="40"/>
        <v>0</v>
      </c>
      <c r="Q23">
        <v>540</v>
      </c>
      <c r="R23" s="2">
        <v>11600000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ht="15.75" x14ac:dyDescent="0.25">
      <c r="U27" s="17" t="s">
        <v>13</v>
      </c>
      <c r="V27" s="18"/>
      <c r="W27" s="19">
        <v>21000</v>
      </c>
      <c r="X27" s="20" t="s">
        <v>39</v>
      </c>
    </row>
    <row r="28" spans="1:24" ht="38.25" customHeight="1" x14ac:dyDescent="0.25">
      <c r="J28" s="41"/>
      <c r="S28" s="10"/>
      <c r="T28" s="10"/>
      <c r="U28" s="21" t="s">
        <v>14</v>
      </c>
      <c r="V28" s="18"/>
      <c r="W28" s="19">
        <v>2700</v>
      </c>
      <c r="X28" s="22"/>
    </row>
    <row r="29" spans="1:24" ht="15.75" x14ac:dyDescent="0.25">
      <c r="S29" s="10"/>
      <c r="T29" s="10"/>
      <c r="U29" s="17" t="s">
        <v>15</v>
      </c>
      <c r="V29" s="18"/>
      <c r="W29" s="19">
        <f>W27-W28</f>
        <v>18300</v>
      </c>
      <c r="X29" s="22"/>
    </row>
    <row r="30" spans="1:24" ht="15.75" x14ac:dyDescent="0.25">
      <c r="G30" s="6"/>
      <c r="H30" s="6"/>
      <c r="S30" s="10"/>
      <c r="T30" s="10"/>
      <c r="U30" s="17" t="s">
        <v>16</v>
      </c>
      <c r="V30" s="18"/>
      <c r="W30" s="19">
        <f>W28</f>
        <v>2700</v>
      </c>
      <c r="X30" s="22"/>
    </row>
    <row r="31" spans="1:24" ht="15.75" x14ac:dyDescent="0.25">
      <c r="S31" s="10"/>
      <c r="T31" s="10"/>
      <c r="U31" s="17" t="s">
        <v>17</v>
      </c>
      <c r="V31" s="23"/>
      <c r="W31" s="24">
        <f>X31-X32</f>
        <v>1</v>
      </c>
      <c r="X31" s="25">
        <v>2024</v>
      </c>
    </row>
    <row r="32" spans="1:24" ht="15.75" x14ac:dyDescent="0.25">
      <c r="S32" s="10"/>
      <c r="T32" s="10"/>
      <c r="U32" s="17" t="s">
        <v>18</v>
      </c>
      <c r="V32" s="23"/>
      <c r="W32" s="24">
        <f>W33-W31</f>
        <v>59</v>
      </c>
      <c r="X32" s="24">
        <v>2023</v>
      </c>
    </row>
    <row r="33" spans="4:24" ht="15.75" x14ac:dyDescent="0.25">
      <c r="S33" s="10"/>
      <c r="T33" s="10"/>
      <c r="U33" s="17" t="s">
        <v>19</v>
      </c>
      <c r="V33" s="23"/>
      <c r="W33" s="24">
        <v>60</v>
      </c>
      <c r="X33" s="24"/>
    </row>
    <row r="34" spans="4:24" ht="39" customHeight="1" x14ac:dyDescent="0.25">
      <c r="P34" s="46" t="s">
        <v>40</v>
      </c>
      <c r="Q34" s="46"/>
      <c r="R34" s="46"/>
      <c r="S34" s="46"/>
      <c r="T34" s="47"/>
      <c r="U34" s="21" t="s">
        <v>20</v>
      </c>
      <c r="V34" s="23"/>
      <c r="W34" s="24">
        <v>0</v>
      </c>
      <c r="X34" s="24"/>
    </row>
    <row r="35" spans="4:24" ht="15.75" x14ac:dyDescent="0.25">
      <c r="U35" s="17"/>
      <c r="V35" s="26"/>
      <c r="W35" s="27">
        <f>W34%</f>
        <v>0</v>
      </c>
      <c r="X35" s="27"/>
    </row>
    <row r="36" spans="4:24" ht="15.75" x14ac:dyDescent="0.25">
      <c r="D36" t="s">
        <v>41</v>
      </c>
      <c r="E36">
        <v>718</v>
      </c>
      <c r="P36" s="14" t="s">
        <v>31</v>
      </c>
      <c r="Q36" s="14" t="s">
        <v>32</v>
      </c>
      <c r="R36" s="14" t="s">
        <v>33</v>
      </c>
      <c r="S36" s="14" t="s">
        <v>34</v>
      </c>
      <c r="T36" s="12"/>
      <c r="U36" s="17" t="s">
        <v>21</v>
      </c>
      <c r="V36" s="18"/>
      <c r="W36" s="19">
        <f>W30*W35</f>
        <v>0</v>
      </c>
      <c r="X36" s="22"/>
    </row>
    <row r="37" spans="4:24" ht="15.75" x14ac:dyDescent="0.25">
      <c r="Q37">
        <f>N25</f>
        <v>0</v>
      </c>
      <c r="R37" s="15">
        <f>N23</f>
        <v>0</v>
      </c>
      <c r="S37" s="15">
        <f>R37*Q37</f>
        <v>0</v>
      </c>
      <c r="U37" s="17" t="s">
        <v>22</v>
      </c>
      <c r="V37" s="18"/>
      <c r="W37" s="19">
        <f>W30-W36</f>
        <v>2700</v>
      </c>
      <c r="X37" s="22"/>
    </row>
    <row r="38" spans="4:24" ht="15.75" x14ac:dyDescent="0.25">
      <c r="R38" s="6" t="s">
        <v>34</v>
      </c>
      <c r="S38" s="16">
        <f>SUM(S37:S37)</f>
        <v>0</v>
      </c>
      <c r="U38" s="17" t="s">
        <v>15</v>
      </c>
      <c r="V38" s="18"/>
      <c r="W38" s="19">
        <f>W29</f>
        <v>18300</v>
      </c>
      <c r="X38" s="22"/>
    </row>
    <row r="39" spans="4:24" ht="15.75" x14ac:dyDescent="0.25">
      <c r="R39" s="6" t="s">
        <v>25</v>
      </c>
      <c r="S39" s="16">
        <f>S38*90%</f>
        <v>0</v>
      </c>
      <c r="U39" s="23"/>
      <c r="V39" s="18"/>
      <c r="W39" s="19"/>
      <c r="X39" s="22"/>
    </row>
    <row r="40" spans="4:24" ht="15.75" x14ac:dyDescent="0.25">
      <c r="R40" s="6" t="s">
        <v>35</v>
      </c>
      <c r="S40" s="16">
        <f>S38*80%</f>
        <v>0</v>
      </c>
      <c r="U40" s="28" t="s">
        <v>23</v>
      </c>
      <c r="V40" s="29"/>
      <c r="W40" s="20">
        <f>W38+W37</f>
        <v>21000</v>
      </c>
      <c r="X40" s="22"/>
    </row>
    <row r="41" spans="4:24" ht="15.75" x14ac:dyDescent="0.25">
      <c r="S41" s="10"/>
      <c r="T41" s="10"/>
      <c r="U41" s="23"/>
      <c r="V41" s="23"/>
      <c r="W41" s="24"/>
      <c r="X41" s="24"/>
    </row>
    <row r="42" spans="4:24" ht="15.75" x14ac:dyDescent="0.25">
      <c r="S42" s="10"/>
      <c r="T42" s="10"/>
      <c r="U42" s="28" t="s">
        <v>38</v>
      </c>
      <c r="V42" s="30"/>
      <c r="W42" s="25">
        <v>718</v>
      </c>
      <c r="X42" s="24"/>
    </row>
    <row r="43" spans="4:24" ht="15.75" x14ac:dyDescent="0.25">
      <c r="P43" s="13" t="s">
        <v>30</v>
      </c>
      <c r="S43" s="10"/>
      <c r="T43" s="11"/>
      <c r="U43" s="17" t="s">
        <v>24</v>
      </c>
      <c r="V43" s="31"/>
      <c r="W43" s="32">
        <f>W40*W42+X44</f>
        <v>15078000</v>
      </c>
      <c r="X43" s="33"/>
    </row>
    <row r="44" spans="4:24" ht="15.75" x14ac:dyDescent="0.25">
      <c r="S44" s="11"/>
      <c r="T44" s="10"/>
      <c r="U44" s="17" t="s">
        <v>25</v>
      </c>
      <c r="V44" s="23"/>
      <c r="W44" s="34">
        <f>W43*0.9</f>
        <v>13570200</v>
      </c>
      <c r="X44" s="35"/>
    </row>
    <row r="45" spans="4:24" ht="15.75" x14ac:dyDescent="0.25">
      <c r="S45" s="10"/>
      <c r="T45" s="10"/>
      <c r="U45" s="17" t="s">
        <v>26</v>
      </c>
      <c r="V45" s="23"/>
      <c r="W45" s="34">
        <f>W43*0.8</f>
        <v>12062400</v>
      </c>
      <c r="X45" s="34"/>
    </row>
    <row r="46" spans="4:24" ht="15.75" x14ac:dyDescent="0.25">
      <c r="O46" s="10"/>
      <c r="P46" s="10"/>
      <c r="Q46" s="10"/>
      <c r="R46" s="10"/>
      <c r="S46" s="10"/>
      <c r="T46" s="10"/>
      <c r="U46" s="17"/>
      <c r="V46" s="23"/>
      <c r="W46" s="36"/>
      <c r="X46" s="24"/>
    </row>
    <row r="47" spans="4:24" ht="15.75" x14ac:dyDescent="0.25">
      <c r="U47" s="37" t="s">
        <v>27</v>
      </c>
      <c r="V47" s="38"/>
      <c r="W47" s="39">
        <f>W28*W42</f>
        <v>1938600</v>
      </c>
      <c r="X47" s="39"/>
    </row>
    <row r="48" spans="4:24" ht="15.75" x14ac:dyDescent="0.25">
      <c r="U48" s="17" t="s">
        <v>28</v>
      </c>
      <c r="V48" s="23"/>
      <c r="W48" s="36"/>
      <c r="X48" s="36"/>
    </row>
    <row r="49" spans="21:24" ht="15.75" x14ac:dyDescent="0.25">
      <c r="U49" s="40" t="s">
        <v>29</v>
      </c>
      <c r="V49" s="36"/>
      <c r="W49" s="34">
        <f>W43*0.025/12</f>
        <v>31412.5</v>
      </c>
      <c r="X49" s="34"/>
    </row>
  </sheetData>
  <mergeCells count="3">
    <mergeCell ref="A14:R14"/>
    <mergeCell ref="A2:R2"/>
    <mergeCell ref="P34:T3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2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65AAD-721A-4321-A1A1-47624440293C}">
  <dimension ref="A1"/>
  <sheetViews>
    <sheetView workbookViewId="0">
      <selection activeCell="P32" sqref="P32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A29E-F03D-4BF6-8EF6-7E1F824B975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Q30" sqref="Q3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A24" sqref="AA2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2024-01-11T10:59:10Z</dcterms:modified>
</cp:coreProperties>
</file>