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anuary 2024\RABINDRA U. SAHU - Union\"/>
    </mc:Choice>
  </mc:AlternateContent>
  <xr:revisionPtr revIDLastSave="0" documentId="13_ncr:1_{79842392-3CC1-4DC6-83DD-41D3F29EE8AE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G57" i="4" l="1"/>
  <c r="F57" i="4"/>
  <c r="F54" i="4"/>
  <c r="F55" i="4"/>
  <c r="F56" i="4"/>
  <c r="F53" i="4"/>
  <c r="F46" i="4"/>
  <c r="F47" i="4"/>
  <c r="F48" i="4"/>
  <c r="F49" i="4"/>
  <c r="F50" i="4"/>
  <c r="F51" i="4" s="1"/>
  <c r="F45" i="4"/>
  <c r="P34" i="24" l="1"/>
  <c r="W36" i="4" l="1"/>
  <c r="Q35" i="23" l="1"/>
  <c r="P35" i="23"/>
  <c r="N35" i="22"/>
  <c r="M35" i="22"/>
  <c r="Q35" i="21"/>
  <c r="P35" i="21"/>
  <c r="G40" i="4"/>
  <c r="G39" i="4"/>
  <c r="G38" i="4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Q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Q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Q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7" i="4" s="1"/>
  <c r="W32" i="4"/>
  <c r="W31" i="4"/>
  <c r="W40" i="4" s="1"/>
  <c r="S39" i="4" l="1"/>
  <c r="S40" i="4" s="1"/>
  <c r="S42" i="4" s="1"/>
  <c r="W34" i="4"/>
  <c r="W38" i="4"/>
  <c r="W39" i="4" s="1"/>
  <c r="W42" i="4" l="1"/>
  <c r="S41" i="4"/>
  <c r="W45" i="4" l="1"/>
  <c r="W47" i="4" s="1"/>
  <c r="W51" i="4" l="1"/>
  <c r="W46" i="4"/>
</calcChain>
</file>

<file path=xl/sharedStrings.xml><?xml version="1.0" encoding="utf-8"?>
<sst xmlns="http://schemas.openxmlformats.org/spreadsheetml/2006/main" count="58" uniqueCount="48">
  <si>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</si>
  <si>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</si>
  <si>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</si>
  <si>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</si>
  <si>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</si>
  <si>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</si>
  <si>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</si>
  <si>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</si>
  <si>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</si>
  <si>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</si>
  <si>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</si>
  <si>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</si>
  <si>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</si>
  <si>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</si>
  <si>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</si>
  <si>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</si>
  <si>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</si>
  <si>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</si>
  <si>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</si>
  <si>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</si>
  <si>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</si>
  <si>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</si>
  <si>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</si>
  <si>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</si>
  <si>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</si>
  <si>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</si>
  <si>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</si>
  <si>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</si>
  <si>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</si>
  <si>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</si>
  <si>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</si>
  <si>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</si>
  <si>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</si>
  <si>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</si>
  <si>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</si>
  <si>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</si>
  <si>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</si>
  <si>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</si>
  <si>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Union Bank Of India ( Airoli Branch ) - MR. RABINDRA U. SAHU &amp; JANAKI R. SAHU</t>
  </si>
  <si>
    <t xml:space="preserve">Terrace </t>
  </si>
  <si>
    <t>Agree BUA</t>
  </si>
  <si>
    <t>rate on BUA</t>
  </si>
  <si>
    <t>Same Bldg</t>
  </si>
  <si>
    <t>As per OC</t>
  </si>
  <si>
    <t>Measured CA</t>
  </si>
  <si>
    <t>Terr</t>
  </si>
  <si>
    <t>FB</t>
  </si>
  <si>
    <t>Weightage Remark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</si>
</sst>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345415</xdr:colOff>
      <xdr:row>40</xdr:row>
      <xdr:rowOff>1000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B7EF32-D090-4580-B7CA-73EA6169C1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23815" cy="7163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497837</xdr:colOff>
      <xdr:row>52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AF983E-29EB-4C30-BB2A-D3C5C36C8E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176237" cy="89452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421626</xdr:colOff>
      <xdr:row>47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D0A820-90A5-4A9F-BBB8-35084BBD4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100026" cy="884043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574047</xdr:colOff>
      <xdr:row>49</xdr:row>
      <xdr:rowOff>106019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90531C-D380-42C2-9539-4A15327AD6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52447" cy="891664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488310</xdr:colOff>
      <xdr:row>52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C4FDAE-A7DF-4A16-9C42-5EA065F30F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166710" cy="8688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478784</xdr:colOff>
      <xdr:row>46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114E6D-EE15-4CAA-B82D-D310888C21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157184" cy="887853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326363</xdr:colOff>
      <xdr:row>46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0E6BDA-7C1B-42C7-BF5D-95491D055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04763" cy="870706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507363</xdr:colOff>
      <xdr:row>47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3DF6BB-1702-4A68-82A3-AD7002DD4F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85763" cy="889759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</xdr:row>
      <xdr:rowOff>57150</xdr:rowOff>
    </xdr:from>
    <xdr:to>
      <xdr:col>29</xdr:col>
      <xdr:colOff>564514</xdr:colOff>
      <xdr:row>31</xdr:row>
      <xdr:rowOff>48421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9B1075-33BE-4832-ACC1-B39DF6B4D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" y="247650"/>
          <a:ext cx="18195289" cy="570627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123825</xdr:colOff>
      <xdr:row>0</xdr:row>
      <xdr:rowOff>0</xdr:rowOff>
    </xdr:from>
    <xdr:to>
      <xdr:col>31</xdr:col>
      <xdr:colOff>12062</xdr:colOff>
      <xdr:row>29</xdr:row>
      <xdr:rowOff>57929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25B2CCC-8B16-41FD-8AA8-508CB611DE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3425" y="0"/>
          <a:ext cx="18176237" cy="558242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0</xdr:row>
      <xdr:rowOff>0</xdr:rowOff>
    </xdr:from>
    <xdr:to>
      <xdr:col>30</xdr:col>
      <xdr:colOff>297809</xdr:colOff>
      <xdr:row>30</xdr:row>
      <xdr:rowOff>19850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28734C0-4D42-4139-9193-FD67B6CD5F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8625" y="0"/>
          <a:ext cx="18157184" cy="57348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554995</xdr:colOff>
      <xdr:row>28</xdr:row>
      <xdr:rowOff>181718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42A3F5-B0CB-4E7F-A437-CAA1F006F0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33395" cy="53252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7"/>
  <sheetViews>
    <sheetView tabSelected="1" topLeftCell="A25" zoomScaleNormal="100" workbookViewId="0">
      <selection activeCell="W47" sqref="W4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0" t="s">
        <v>36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352.5</v>
      </c>
      <c r="C3" s="4">
        <f>B3*1.2</f>
        <v>423</v>
      </c>
      <c r="D3" s="4">
        <f t="shared" ref="D3:D14" si="2">C3*1.2</f>
        <v>507.59999999999997</v>
      </c>
      <c r="E3" s="5">
        <f t="shared" ref="E3:E14" si="3">R3</f>
        <v>5575000</v>
      </c>
      <c r="F3" s="9">
        <f t="shared" ref="F3:F14" si="4">ROUND((E3/B3),0)</f>
        <v>15816</v>
      </c>
      <c r="G3" s="9">
        <f t="shared" ref="G3:G14" si="5">ROUND((E3/C3),0)</f>
        <v>13180</v>
      </c>
      <c r="H3" s="9">
        <f t="shared" ref="H3:H14" si="6">ROUND((E3/D3),0)</f>
        <v>10983</v>
      </c>
      <c r="I3" s="4" t="e">
        <f>#REF!</f>
        <v>#REF!</v>
      </c>
      <c r="J3" s="4" t="str">
        <f t="shared" ref="J3:J14" si="7">S3</f>
        <v>Same Bldg</v>
      </c>
      <c r="O3">
        <v>0</v>
      </c>
      <c r="P3">
        <v>423</v>
      </c>
      <c r="Q3">
        <f t="shared" ref="P3:Q14" si="8">P3/1.2</f>
        <v>352.5</v>
      </c>
      <c r="R3" s="2">
        <v>5575000</v>
      </c>
      <c r="S3" t="s">
        <v>42</v>
      </c>
    </row>
    <row r="4" spans="1:20" x14ac:dyDescent="0.25">
      <c r="A4" s="4">
        <f t="shared" ref="A4:A9" si="9">N4</f>
        <v>0</v>
      </c>
      <c r="B4" s="4">
        <f t="shared" ref="B4:B9" si="10">Q4</f>
        <v>333.33333333333337</v>
      </c>
      <c r="C4" s="4">
        <f t="shared" ref="C4:C9" si="11">B4*1.2</f>
        <v>400.00000000000006</v>
      </c>
      <c r="D4" s="4">
        <f t="shared" ref="D4:D9" si="12">C4*1.2</f>
        <v>480.00000000000006</v>
      </c>
      <c r="E4" s="5">
        <f t="shared" ref="E4:E9" si="13">R4</f>
        <v>8250000</v>
      </c>
      <c r="F4" s="9">
        <f t="shared" ref="F4:F9" si="14">ROUND((E4/B4),0)</f>
        <v>24750</v>
      </c>
      <c r="G4" s="9">
        <f t="shared" ref="G4:G9" si="15">ROUND((E4/C4),0)</f>
        <v>20625</v>
      </c>
      <c r="H4" s="9">
        <f t="shared" ref="H4:H9" si="16">ROUND((E4/D4),0)</f>
        <v>17188</v>
      </c>
      <c r="I4" s="4" t="e">
        <f>#REF!</f>
        <v>#REF!</v>
      </c>
      <c r="J4" s="4" t="str">
        <f t="shared" ref="J4:J9" si="17">S4</f>
        <v>Same Bldg</v>
      </c>
      <c r="O4">
        <v>0</v>
      </c>
      <c r="P4">
        <v>400</v>
      </c>
      <c r="Q4">
        <f t="shared" ref="Q4:Q9" si="18">P4/1.2</f>
        <v>333.33333333333337</v>
      </c>
      <c r="R4" s="2">
        <v>8250000</v>
      </c>
      <c r="S4" t="s">
        <v>42</v>
      </c>
    </row>
    <row r="5" spans="1:20" s="46" customFormat="1" x14ac:dyDescent="0.25">
      <c r="A5" s="44">
        <f t="shared" si="9"/>
        <v>0</v>
      </c>
      <c r="B5" s="44">
        <f t="shared" si="10"/>
        <v>376.66666666666669</v>
      </c>
      <c r="C5" s="44">
        <f t="shared" si="11"/>
        <v>452</v>
      </c>
      <c r="D5" s="44">
        <f t="shared" si="12"/>
        <v>542.4</v>
      </c>
      <c r="E5" s="45">
        <f t="shared" si="13"/>
        <v>7600000</v>
      </c>
      <c r="F5" s="44">
        <f t="shared" si="14"/>
        <v>20177</v>
      </c>
      <c r="G5" s="44">
        <f t="shared" si="15"/>
        <v>16814</v>
      </c>
      <c r="H5" s="44">
        <f t="shared" si="16"/>
        <v>14012</v>
      </c>
      <c r="I5" s="44" t="e">
        <f>#REF!</f>
        <v>#REF!</v>
      </c>
      <c r="J5" s="44" t="str">
        <f t="shared" si="17"/>
        <v>Same Bldg</v>
      </c>
      <c r="O5" s="46">
        <v>0</v>
      </c>
      <c r="P5" s="46">
        <v>452</v>
      </c>
      <c r="Q5" s="46">
        <f t="shared" si="18"/>
        <v>376.66666666666669</v>
      </c>
      <c r="R5" s="47">
        <v>7600000</v>
      </c>
      <c r="S5" s="46" t="s">
        <v>42</v>
      </c>
    </row>
    <row r="6" spans="1:20" x14ac:dyDescent="0.25">
      <c r="A6" s="4">
        <f t="shared" si="9"/>
        <v>0</v>
      </c>
      <c r="B6" s="4">
        <f t="shared" si="10"/>
        <v>281.94444444444451</v>
      </c>
      <c r="C6" s="4">
        <f t="shared" si="11"/>
        <v>338.33333333333343</v>
      </c>
      <c r="D6" s="4">
        <f t="shared" si="12"/>
        <v>406.00000000000011</v>
      </c>
      <c r="E6" s="5">
        <f t="shared" si="13"/>
        <v>7000000</v>
      </c>
      <c r="F6" s="9">
        <f t="shared" si="14"/>
        <v>24828</v>
      </c>
      <c r="G6" s="9">
        <f t="shared" si="15"/>
        <v>20690</v>
      </c>
      <c r="H6" s="9">
        <f t="shared" si="16"/>
        <v>17241</v>
      </c>
      <c r="I6" s="4" t="e">
        <f>#REF!</f>
        <v>#REF!</v>
      </c>
      <c r="J6" s="4" t="str">
        <f t="shared" si="17"/>
        <v>Same Bldg</v>
      </c>
      <c r="O6">
        <v>406</v>
      </c>
      <c r="P6">
        <f t="shared" ref="P6:P9" si="19">O6/1.2</f>
        <v>338.33333333333337</v>
      </c>
      <c r="Q6">
        <f t="shared" si="18"/>
        <v>281.94444444444451</v>
      </c>
      <c r="R6" s="2">
        <v>7000000</v>
      </c>
      <c r="S6" t="s">
        <v>42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9"/>
        <v>0</v>
      </c>
      <c r="Q7">
        <f t="shared" si="18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9"/>
        <v>0</v>
      </c>
      <c r="Q8">
        <f t="shared" si="18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9"/>
        <v>0</v>
      </c>
      <c r="Q9">
        <f t="shared" si="1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0" t="s">
        <v>37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</row>
    <row r="16" spans="1:20" x14ac:dyDescent="0.25">
      <c r="A16" s="4">
        <f t="shared" ref="A16:A28" si="32">N16</f>
        <v>0</v>
      </c>
      <c r="B16" s="4">
        <f t="shared" ref="B16:B28" si="33">Q16</f>
        <v>583.33333333333337</v>
      </c>
      <c r="C16" s="4">
        <f>B16*1.2</f>
        <v>700</v>
      </c>
      <c r="D16" s="4">
        <f t="shared" ref="D16:D28" si="34">C16*1.2</f>
        <v>840</v>
      </c>
      <c r="E16" s="5">
        <f t="shared" ref="E16:E28" si="35">R16</f>
        <v>8500000</v>
      </c>
      <c r="F16" s="9">
        <f t="shared" ref="F16:F28" si="36">ROUND((E16/B16),0)</f>
        <v>14571</v>
      </c>
      <c r="G16" s="9">
        <f t="shared" ref="G16:G28" si="37">ROUND((E16/C16),0)</f>
        <v>12143</v>
      </c>
      <c r="H16" s="9">
        <f t="shared" ref="H16:H28" si="38">ROUND((E16/D16),0)</f>
        <v>10119</v>
      </c>
      <c r="I16" s="4" t="e">
        <f>#REF!</f>
        <v>#REF!</v>
      </c>
      <c r="J16" s="4">
        <f t="shared" ref="J16:J28" si="39">S16</f>
        <v>0</v>
      </c>
      <c r="O16">
        <v>0</v>
      </c>
      <c r="P16">
        <v>700</v>
      </c>
      <c r="Q16">
        <f t="shared" ref="P16:Q28" si="40">P16/1.2</f>
        <v>583.33333333333337</v>
      </c>
      <c r="R16" s="2">
        <v>8500000</v>
      </c>
    </row>
    <row r="17" spans="1:24" x14ac:dyDescent="0.25">
      <c r="A17" s="4">
        <f t="shared" si="32"/>
        <v>0</v>
      </c>
      <c r="B17" s="4">
        <f t="shared" si="33"/>
        <v>499</v>
      </c>
      <c r="C17" s="4">
        <f t="shared" ref="C17:C28" si="41">B17*1.2</f>
        <v>598.79999999999995</v>
      </c>
      <c r="D17" s="4">
        <f t="shared" si="34"/>
        <v>718.56</v>
      </c>
      <c r="E17" s="5">
        <f t="shared" si="35"/>
        <v>9000000</v>
      </c>
      <c r="F17" s="9">
        <f t="shared" si="36"/>
        <v>18036</v>
      </c>
      <c r="G17" s="9">
        <f t="shared" si="37"/>
        <v>15030</v>
      </c>
      <c r="H17" s="9">
        <f t="shared" si="38"/>
        <v>12525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499</v>
      </c>
      <c r="R17" s="2">
        <v>9000000</v>
      </c>
    </row>
    <row r="18" spans="1:24" x14ac:dyDescent="0.25">
      <c r="A18" s="4">
        <f t="shared" si="32"/>
        <v>0</v>
      </c>
      <c r="B18" s="4">
        <f t="shared" si="33"/>
        <v>416.66666666666669</v>
      </c>
      <c r="C18" s="4">
        <f t="shared" si="41"/>
        <v>500</v>
      </c>
      <c r="D18" s="4">
        <f t="shared" si="34"/>
        <v>600</v>
      </c>
      <c r="E18" s="5">
        <f t="shared" si="35"/>
        <v>7500000</v>
      </c>
      <c r="F18" s="9">
        <f t="shared" si="36"/>
        <v>18000</v>
      </c>
      <c r="G18" s="9">
        <f t="shared" si="37"/>
        <v>15000</v>
      </c>
      <c r="H18" s="9">
        <f t="shared" si="38"/>
        <v>12500</v>
      </c>
      <c r="I18" s="4" t="e">
        <f>#REF!</f>
        <v>#REF!</v>
      </c>
      <c r="J18" s="4">
        <f t="shared" si="39"/>
        <v>0</v>
      </c>
      <c r="O18">
        <v>0</v>
      </c>
      <c r="P18">
        <v>500</v>
      </c>
      <c r="Q18">
        <f t="shared" si="40"/>
        <v>416.66666666666669</v>
      </c>
      <c r="R18" s="2">
        <v>7500000</v>
      </c>
    </row>
    <row r="19" spans="1:24" x14ac:dyDescent="0.25">
      <c r="A19" s="4">
        <f t="shared" si="32"/>
        <v>0</v>
      </c>
      <c r="B19" s="4">
        <f t="shared" si="33"/>
        <v>550</v>
      </c>
      <c r="C19" s="4">
        <f t="shared" si="41"/>
        <v>660</v>
      </c>
      <c r="D19" s="4">
        <f t="shared" si="34"/>
        <v>792</v>
      </c>
      <c r="E19" s="5">
        <f t="shared" si="35"/>
        <v>9500000</v>
      </c>
      <c r="F19" s="9">
        <f t="shared" si="36"/>
        <v>17273</v>
      </c>
      <c r="G19" s="9">
        <f t="shared" si="37"/>
        <v>14394</v>
      </c>
      <c r="H19" s="9">
        <f t="shared" si="38"/>
        <v>11995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550</v>
      </c>
      <c r="R19" s="2">
        <v>9500000</v>
      </c>
    </row>
    <row r="20" spans="1:24" x14ac:dyDescent="0.25">
      <c r="A20" s="4">
        <f t="shared" si="32"/>
        <v>0</v>
      </c>
      <c r="B20" s="4">
        <f t="shared" si="33"/>
        <v>586.66666666666674</v>
      </c>
      <c r="C20" s="4">
        <f t="shared" si="41"/>
        <v>704.00000000000011</v>
      </c>
      <c r="D20" s="4">
        <f t="shared" si="34"/>
        <v>844.80000000000007</v>
      </c>
      <c r="E20" s="5">
        <f t="shared" si="35"/>
        <v>10000000</v>
      </c>
      <c r="F20" s="9">
        <f t="shared" si="36"/>
        <v>17045</v>
      </c>
      <c r="G20" s="9">
        <f t="shared" si="37"/>
        <v>14205</v>
      </c>
      <c r="H20" s="9">
        <f t="shared" si="38"/>
        <v>11837</v>
      </c>
      <c r="I20" s="4" t="e">
        <f>#REF!</f>
        <v>#REF!</v>
      </c>
      <c r="J20" s="4">
        <f t="shared" si="39"/>
        <v>0</v>
      </c>
      <c r="O20">
        <v>0</v>
      </c>
      <c r="P20">
        <v>704</v>
      </c>
      <c r="Q20">
        <f t="shared" si="40"/>
        <v>586.66666666666674</v>
      </c>
      <c r="R20" s="2">
        <v>10000000</v>
      </c>
    </row>
    <row r="21" spans="1:24" x14ac:dyDescent="0.25">
      <c r="A21" s="4">
        <f t="shared" si="32"/>
        <v>0</v>
      </c>
      <c r="B21" s="4">
        <f t="shared" si="33"/>
        <v>487</v>
      </c>
      <c r="C21" s="4">
        <f t="shared" si="41"/>
        <v>584.4</v>
      </c>
      <c r="D21" s="4">
        <f t="shared" si="34"/>
        <v>701.28</v>
      </c>
      <c r="E21" s="5">
        <f t="shared" si="35"/>
        <v>9200000</v>
      </c>
      <c r="F21" s="9">
        <f t="shared" si="36"/>
        <v>18891</v>
      </c>
      <c r="G21" s="9">
        <f t="shared" si="37"/>
        <v>15743</v>
      </c>
      <c r="H21" s="9">
        <f t="shared" si="38"/>
        <v>13119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v>487</v>
      </c>
      <c r="R21" s="2">
        <v>9200000</v>
      </c>
    </row>
    <row r="22" spans="1:24" s="46" customFormat="1" x14ac:dyDescent="0.25">
      <c r="A22" s="44">
        <f t="shared" ref="A22:A24" si="42">N22</f>
        <v>0</v>
      </c>
      <c r="B22" s="44">
        <f t="shared" ref="B22:B24" si="43">Q22</f>
        <v>370</v>
      </c>
      <c r="C22" s="44">
        <f t="shared" ref="C22:C24" si="44">B22*1.2</f>
        <v>444</v>
      </c>
      <c r="D22" s="44">
        <f t="shared" ref="D22:D24" si="45">C22*1.2</f>
        <v>532.79999999999995</v>
      </c>
      <c r="E22" s="45">
        <f t="shared" ref="E22:E24" si="46">R22</f>
        <v>7500000</v>
      </c>
      <c r="F22" s="44">
        <f t="shared" ref="F22:F24" si="47">ROUND((E22/B22),0)</f>
        <v>20270</v>
      </c>
      <c r="G22" s="44">
        <f t="shared" ref="G22:G24" si="48">ROUND((E22/C22),0)</f>
        <v>16892</v>
      </c>
      <c r="H22" s="44">
        <f t="shared" ref="H22:H24" si="49">ROUND((E22/D22),0)</f>
        <v>14077</v>
      </c>
      <c r="I22" s="44" t="e">
        <f>#REF!</f>
        <v>#REF!</v>
      </c>
      <c r="J22" s="44">
        <f t="shared" ref="J22:J24" si="50">S22</f>
        <v>0</v>
      </c>
      <c r="O22" s="46">
        <v>0</v>
      </c>
      <c r="P22" s="46">
        <f t="shared" ref="P22:P24" si="51">O22/1.2</f>
        <v>0</v>
      </c>
      <c r="Q22" s="46">
        <v>370</v>
      </c>
      <c r="R22" s="47">
        <v>7500000</v>
      </c>
    </row>
    <row r="23" spans="1:24" s="46" customFormat="1" x14ac:dyDescent="0.25">
      <c r="A23" s="44">
        <f t="shared" si="42"/>
        <v>0</v>
      </c>
      <c r="B23" s="44">
        <f t="shared" si="43"/>
        <v>400</v>
      </c>
      <c r="C23" s="44">
        <f t="shared" si="44"/>
        <v>480</v>
      </c>
      <c r="D23" s="44">
        <f t="shared" si="45"/>
        <v>576</v>
      </c>
      <c r="E23" s="45">
        <f t="shared" si="46"/>
        <v>9500000</v>
      </c>
      <c r="F23" s="44">
        <f t="shared" si="47"/>
        <v>23750</v>
      </c>
      <c r="G23" s="44">
        <f t="shared" si="48"/>
        <v>19792</v>
      </c>
      <c r="H23" s="44">
        <f t="shared" si="49"/>
        <v>16493</v>
      </c>
      <c r="I23" s="44" t="e">
        <f>#REF!</f>
        <v>#REF!</v>
      </c>
      <c r="J23" s="44">
        <f t="shared" si="50"/>
        <v>0</v>
      </c>
      <c r="O23" s="46">
        <v>0</v>
      </c>
      <c r="P23" s="46">
        <f t="shared" si="51"/>
        <v>0</v>
      </c>
      <c r="Q23" s="46">
        <v>400</v>
      </c>
      <c r="R23" s="47">
        <v>9500000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ref="Q24" si="52">P24/1.2</f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18000</v>
      </c>
      <c r="X29" s="20" t="s">
        <v>41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15500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4:25" ht="15.75" x14ac:dyDescent="0.25">
      <c r="S33" s="10"/>
      <c r="T33" s="10"/>
      <c r="U33" s="17" t="s">
        <v>17</v>
      </c>
      <c r="V33" s="23"/>
      <c r="W33" s="24">
        <f>X33-X34</f>
        <v>11</v>
      </c>
      <c r="X33" s="25">
        <v>2024</v>
      </c>
    </row>
    <row r="34" spans="4:25" ht="15.75" x14ac:dyDescent="0.25">
      <c r="S34" s="10"/>
      <c r="T34" s="10"/>
      <c r="U34" s="17" t="s">
        <v>18</v>
      </c>
      <c r="V34" s="23"/>
      <c r="W34" s="24">
        <f>W35-W33</f>
        <v>49</v>
      </c>
      <c r="X34" s="24">
        <v>2013</v>
      </c>
      <c r="Y34" t="s">
        <v>43</v>
      </c>
    </row>
    <row r="35" spans="4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4:25" ht="39" customHeight="1" x14ac:dyDescent="0.25">
      <c r="P36" s="41" t="s">
        <v>38</v>
      </c>
      <c r="Q36" s="41"/>
      <c r="R36" s="41"/>
      <c r="S36" s="41"/>
      <c r="T36" s="42"/>
      <c r="U36" s="21" t="s">
        <v>20</v>
      </c>
      <c r="V36" s="23"/>
      <c r="W36" s="24">
        <f>90*W33/W35</f>
        <v>16.5</v>
      </c>
      <c r="X36" s="24"/>
    </row>
    <row r="37" spans="4:25" ht="15.75" x14ac:dyDescent="0.25">
      <c r="U37" s="17"/>
      <c r="V37" s="26"/>
      <c r="W37" s="27">
        <f>W36%</f>
        <v>0.16500000000000001</v>
      </c>
      <c r="X37" s="27"/>
    </row>
    <row r="38" spans="4:25" ht="15.75" x14ac:dyDescent="0.25">
      <c r="E38" t="s">
        <v>40</v>
      </c>
      <c r="F38" s="7">
        <v>33.987000000000002</v>
      </c>
      <c r="G38">
        <f>F38*10.764</f>
        <v>365.83606800000001</v>
      </c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412.5</v>
      </c>
      <c r="X38" s="22"/>
    </row>
    <row r="39" spans="4:25" ht="15.75" x14ac:dyDescent="0.25">
      <c r="E39" t="s">
        <v>39</v>
      </c>
      <c r="F39" s="7">
        <v>4.5</v>
      </c>
      <c r="G39">
        <f>F39*10.764</f>
        <v>48.437999999999995</v>
      </c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2087.5</v>
      </c>
      <c r="X39" s="22"/>
    </row>
    <row r="40" spans="4:25" ht="15.75" x14ac:dyDescent="0.25">
      <c r="G40">
        <f>SUM(G38:G39)</f>
        <v>414.274068</v>
      </c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15500</v>
      </c>
      <c r="X40" s="22"/>
    </row>
    <row r="41" spans="4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4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17587.5</v>
      </c>
      <c r="X42" s="22"/>
    </row>
    <row r="43" spans="4:25" ht="15.75" x14ac:dyDescent="0.25">
      <c r="E43" t="s">
        <v>44</v>
      </c>
      <c r="S43" s="10"/>
      <c r="T43" s="10"/>
      <c r="U43" s="23"/>
      <c r="V43" s="23"/>
      <c r="W43" s="24"/>
      <c r="X43" s="24"/>
    </row>
    <row r="44" spans="4:25" ht="15.75" x14ac:dyDescent="0.25">
      <c r="S44" s="10"/>
      <c r="T44" s="10"/>
      <c r="U44" s="28" t="s">
        <v>32</v>
      </c>
      <c r="V44" s="30"/>
      <c r="W44" s="25">
        <v>414</v>
      </c>
      <c r="X44" s="24"/>
    </row>
    <row r="45" spans="4:25" ht="15.75" x14ac:dyDescent="0.25">
      <c r="D45">
        <v>9</v>
      </c>
      <c r="E45">
        <v>14.43</v>
      </c>
      <c r="F45" s="7">
        <f>D45*E45</f>
        <v>129.87</v>
      </c>
      <c r="P45" s="13" t="s">
        <v>30</v>
      </c>
      <c r="Q45" s="43" t="s">
        <v>47</v>
      </c>
      <c r="R45" s="43"/>
      <c r="S45" s="43"/>
      <c r="T45" s="11"/>
      <c r="U45" s="17" t="s">
        <v>24</v>
      </c>
      <c r="V45" s="31"/>
      <c r="W45" s="34">
        <f>W42*W44+X46</f>
        <v>7281225</v>
      </c>
      <c r="X45" s="32"/>
    </row>
    <row r="46" spans="4:25" ht="15.75" x14ac:dyDescent="0.25">
      <c r="D46">
        <v>7.71</v>
      </c>
      <c r="E46">
        <v>2.95</v>
      </c>
      <c r="F46" s="7">
        <f t="shared" ref="F46:F50" si="53">D46*E46</f>
        <v>22.744500000000002</v>
      </c>
      <c r="Q46" s="43"/>
      <c r="R46" s="43"/>
      <c r="S46" s="43"/>
      <c r="T46" s="10"/>
      <c r="U46" s="17" t="s">
        <v>25</v>
      </c>
      <c r="V46" s="23"/>
      <c r="W46" s="33">
        <f>W45*0.9</f>
        <v>6553102.5</v>
      </c>
      <c r="X46" s="34"/>
    </row>
    <row r="47" spans="4:25" ht="15.75" x14ac:dyDescent="0.25">
      <c r="D47">
        <v>6.86</v>
      </c>
      <c r="E47">
        <v>7.26</v>
      </c>
      <c r="F47" s="7">
        <f t="shared" si="53"/>
        <v>49.803600000000003</v>
      </c>
      <c r="S47" s="10"/>
      <c r="T47" s="10"/>
      <c r="U47" s="17" t="s">
        <v>26</v>
      </c>
      <c r="V47" s="23"/>
      <c r="W47" s="33">
        <f>W45*0.8</f>
        <v>5824980</v>
      </c>
      <c r="X47" s="33"/>
    </row>
    <row r="48" spans="4:25" ht="15.75" x14ac:dyDescent="0.25">
      <c r="D48">
        <v>3</v>
      </c>
      <c r="E48">
        <v>4</v>
      </c>
      <c r="F48" s="7">
        <f t="shared" si="53"/>
        <v>12</v>
      </c>
      <c r="O48" s="10"/>
      <c r="P48" s="10"/>
      <c r="Q48" s="10"/>
      <c r="R48" s="10"/>
      <c r="S48" s="10"/>
      <c r="T48" s="10"/>
      <c r="U48" s="17"/>
      <c r="V48" s="23"/>
      <c r="W48" s="35"/>
      <c r="X48" s="24"/>
    </row>
    <row r="49" spans="3:24" ht="15.75" x14ac:dyDescent="0.25">
      <c r="D49">
        <v>4.8</v>
      </c>
      <c r="E49">
        <v>4</v>
      </c>
      <c r="F49" s="7">
        <f t="shared" si="53"/>
        <v>19.2</v>
      </c>
      <c r="U49" s="36" t="s">
        <v>27</v>
      </c>
      <c r="V49" s="37"/>
      <c r="W49" s="38">
        <f>W30*W44</f>
        <v>1035000</v>
      </c>
      <c r="X49" s="38"/>
    </row>
    <row r="50" spans="3:24" ht="15.75" x14ac:dyDescent="0.25">
      <c r="D50">
        <v>9.3800000000000008</v>
      </c>
      <c r="E50">
        <v>10.15</v>
      </c>
      <c r="F50" s="7">
        <f t="shared" si="53"/>
        <v>95.207000000000008</v>
      </c>
      <c r="U50" s="17" t="s">
        <v>28</v>
      </c>
      <c r="V50" s="23"/>
      <c r="W50" s="35"/>
      <c r="X50" s="35"/>
    </row>
    <row r="51" spans="3:24" ht="15.75" x14ac:dyDescent="0.25">
      <c r="F51" s="7">
        <f>SUM(F45:F50)</f>
        <v>328.82510000000002</v>
      </c>
      <c r="U51" s="39" t="s">
        <v>29</v>
      </c>
      <c r="V51" s="35"/>
      <c r="W51" s="33">
        <f>W45*0.025/12</f>
        <v>15169.21875</v>
      </c>
      <c r="X51" s="33"/>
    </row>
    <row r="53" spans="3:24" x14ac:dyDescent="0.25">
      <c r="C53" t="s">
        <v>45</v>
      </c>
      <c r="D53">
        <v>5</v>
      </c>
      <c r="E53">
        <v>9</v>
      </c>
      <c r="F53" s="7">
        <f t="shared" ref="F53:F56" si="54">D53*E53</f>
        <v>45</v>
      </c>
    </row>
    <row r="54" spans="3:24" x14ac:dyDescent="0.25">
      <c r="D54">
        <v>5</v>
      </c>
      <c r="E54">
        <v>9</v>
      </c>
      <c r="F54" s="7">
        <f t="shared" si="54"/>
        <v>45</v>
      </c>
    </row>
    <row r="55" spans="3:24" x14ac:dyDescent="0.25">
      <c r="C55" t="s">
        <v>46</v>
      </c>
      <c r="D55">
        <v>2</v>
      </c>
      <c r="E55">
        <v>6.83</v>
      </c>
      <c r="F55" s="7">
        <f t="shared" si="54"/>
        <v>13.66</v>
      </c>
    </row>
    <row r="56" spans="3:24" x14ac:dyDescent="0.25">
      <c r="D56">
        <v>3</v>
      </c>
      <c r="E56">
        <v>4</v>
      </c>
      <c r="F56" s="7">
        <f t="shared" si="54"/>
        <v>12</v>
      </c>
    </row>
    <row r="57" spans="3:24" x14ac:dyDescent="0.25">
      <c r="F57" s="7">
        <f>SUM(F53:F56)</f>
        <v>115.66</v>
      </c>
      <c r="G57">
        <f>F51+F53+F54+F55+F56</f>
        <v>444.48510000000005</v>
      </c>
    </row>
  </sheetData>
  <mergeCells count="4">
    <mergeCell ref="A15:R15"/>
    <mergeCell ref="A2:R2"/>
    <mergeCell ref="P36:T36"/>
    <mergeCell ref="Q45:S4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10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7"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P33:Q35"/>
  <sheetViews>
    <sheetView zoomScaleNormal="100" workbookViewId="0">
      <selection activeCell="Q35" sqref="Q35"/>
    </sheetView>
  </sheetViews>
  <sheetFormatPr defaultRowHeight="15" x14ac:dyDescent="0.25"/>
  <sheetData>
    <row r="33" spans="16:17" x14ac:dyDescent="0.25">
      <c r="P33">
        <v>36.381</v>
      </c>
    </row>
    <row r="34" spans="16:17" x14ac:dyDescent="0.25">
      <c r="P34">
        <v>2.8759999999999999</v>
      </c>
    </row>
    <row r="35" spans="16:17" x14ac:dyDescent="0.25">
      <c r="P35">
        <f>P33+P34</f>
        <v>39.256999999999998</v>
      </c>
      <c r="Q35">
        <f>P35*10.764</f>
        <v>422.56234799999993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M33:N35"/>
  <sheetViews>
    <sheetView topLeftCell="A4" workbookViewId="0">
      <selection activeCell="Q35" sqref="Q35"/>
    </sheetView>
  </sheetViews>
  <sheetFormatPr defaultRowHeight="15" x14ac:dyDescent="0.25"/>
  <sheetData>
    <row r="33" spans="13:14" x14ac:dyDescent="0.25">
      <c r="M33">
        <v>33.987000000000002</v>
      </c>
    </row>
    <row r="34" spans="13:14" x14ac:dyDescent="0.25">
      <c r="M34">
        <v>3.21</v>
      </c>
    </row>
    <row r="35" spans="13:14" x14ac:dyDescent="0.25">
      <c r="M35">
        <f>SUM(M33:M34)</f>
        <v>37.197000000000003</v>
      </c>
      <c r="N35">
        <f>M35*10.764</f>
        <v>400.388508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P33:Q35"/>
  <sheetViews>
    <sheetView workbookViewId="0">
      <selection activeCell="Q35" sqref="Q35"/>
    </sheetView>
  </sheetViews>
  <sheetFormatPr defaultRowHeight="15" x14ac:dyDescent="0.25"/>
  <sheetData>
    <row r="33" spans="16:17" x14ac:dyDescent="0.25">
      <c r="P33">
        <v>37.75</v>
      </c>
    </row>
    <row r="34" spans="16:17" x14ac:dyDescent="0.25">
      <c r="P34">
        <v>4.282</v>
      </c>
    </row>
    <row r="35" spans="16:17" x14ac:dyDescent="0.25">
      <c r="P35">
        <f>SUM(P33:P34)</f>
        <v>42.031999999999996</v>
      </c>
      <c r="Q35">
        <f>P35*10.764</f>
        <v>452.43244799999991</v>
      </c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O34:P34"/>
  <sheetViews>
    <sheetView workbookViewId="0">
      <selection activeCell="R35" sqref="R35"/>
    </sheetView>
  </sheetViews>
  <sheetFormatPr defaultRowHeight="15" x14ac:dyDescent="0.25"/>
  <sheetData>
    <row r="34" spans="15:16" x14ac:dyDescent="0.25">
      <c r="O34">
        <v>37.75</v>
      </c>
      <c r="P34">
        <f>O34*10.764</f>
        <v>406.34099999999995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2024-01-20T07:15:12Z</dcterms:modified>
</cp:coreProperties>
</file>