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UBI\Veer Nariman Road Branch\Rajesh Kumar Jain\"/>
    </mc:Choice>
  </mc:AlternateContent>
  <xr:revisionPtr revIDLastSave="0" documentId="13_ncr:1_{5AE6D06E-74EB-4DD8-A643-1B9928612C92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  <sheet name="Sheet13" sheetId="28" r:id="rId17"/>
    <sheet name="Sheet14" sheetId="29" r:id="rId18"/>
    <sheet name="Sheet15" sheetId="30" r:id="rId19"/>
    <sheet name="Sheet16" sheetId="31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5" i="4" l="1"/>
  <c r="Q14" i="4"/>
  <c r="Q13" i="4"/>
  <c r="Q11" i="4"/>
  <c r="Q10" i="4"/>
  <c r="G31" i="4"/>
  <c r="G27" i="4"/>
  <c r="C5" i="25" l="1"/>
  <c r="C4" i="25"/>
  <c r="C3" i="25"/>
  <c r="P2" i="4"/>
  <c r="P3" i="4"/>
  <c r="B3" i="4" s="1"/>
  <c r="C3" i="4" s="1"/>
  <c r="D3" i="4" s="1"/>
  <c r="P4" i="4"/>
  <c r="Q4" i="4" s="1"/>
  <c r="B4" i="4" s="1"/>
  <c r="C4" i="4" s="1"/>
  <c r="D4" i="4" s="1"/>
  <c r="P5" i="4"/>
  <c r="Q5" i="4" s="1"/>
  <c r="P6" i="4"/>
  <c r="B6" i="4"/>
  <c r="C6" i="4" s="1"/>
  <c r="Q7" i="4"/>
  <c r="B7" i="4" s="1"/>
  <c r="C7" i="4" s="1"/>
  <c r="D7" i="4" s="1"/>
  <c r="P8" i="4"/>
  <c r="Q9" i="4"/>
  <c r="B9" i="4" s="1"/>
  <c r="C9" i="4" s="1"/>
  <c r="D9" i="4" s="1"/>
  <c r="P10" i="4"/>
  <c r="B10" i="4"/>
  <c r="C10" i="4" s="1"/>
  <c r="Q17" i="4"/>
  <c r="P17" i="4"/>
  <c r="J17" i="4"/>
  <c r="I17" i="4"/>
  <c r="B15" i="4"/>
  <c r="C15" i="4" s="1"/>
  <c r="D15" i="4" s="1"/>
  <c r="P15" i="4"/>
  <c r="J15" i="4"/>
  <c r="I15" i="4"/>
  <c r="P14" i="4"/>
  <c r="B14" i="4" s="1"/>
  <c r="C14" i="4" s="1"/>
  <c r="J14" i="4"/>
  <c r="I14" i="4"/>
  <c r="P13" i="4"/>
  <c r="B13" i="4" s="1"/>
  <c r="C13" i="4" s="1"/>
  <c r="D13" i="4" s="1"/>
  <c r="J13" i="4"/>
  <c r="I13" i="4"/>
  <c r="P12" i="4"/>
  <c r="B12" i="4" s="1"/>
  <c r="C12" i="4" s="1"/>
  <c r="D12" i="4" s="1"/>
  <c r="J12" i="4"/>
  <c r="I12" i="4"/>
  <c r="B11" i="4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G15" i="4" l="1"/>
  <c r="F14" i="4"/>
  <c r="H12" i="4"/>
  <c r="G11" i="4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<sst xmlns="http://schemas.openxmlformats.org/spreadsheetml/2006/main" count="134" uniqueCount="92">
  <si>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</si>
  <si>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</si>
  <si>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</si>
  <si>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</si>
  <si>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</si>
  <si>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</si>
  <si>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</si>
  <si>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</si>
  <si>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</si>
  <si>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</si>
  <si>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</si>
  <si>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</si>
  <si>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</si>
  <si>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</si>
  <si>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</si>
  <si>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</si>
  <si>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</si>
  <si>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</si>
  <si>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</si>
  <si>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</si>
  <si>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</si>
  <si>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</si>
  <si>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</si>
  <si>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</si>
  <si>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</si>
  <si>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</si>
  <si>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</si>
  <si>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</si>
  <si>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</si>
  <si>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</si>
  <si>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</si>
  <si>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</si>
  <si>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</si>
  <si>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</si>
  <si>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</si>
  <si>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</si>
  <si>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</si>
  <si>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</si>
  <si>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</si>
  <si>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</si>
  <si>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</si>
  <si>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</si>
  <si>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</si>
  <si>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</si>
  <si>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</si>
  <si>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</si>
  <si>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</si>
  <si>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</si>
  <si>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</si>
  <si>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</si>
  <si>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</si>
  <si>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</si>
  <si>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</si>
  <si>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</si>
  <si>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</si>
  <si>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</si>
  <si>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</si>
  <si>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</si>
  <si>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</si>
  <si>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</si>
  <si>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</si>
  <si>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</si>
  <si>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</si>
  <si>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</si>
  <si>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</si>
  <si>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</si>
  <si>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</si>
  <si>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</si>
  <si>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</si>
  <si>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</si>
  <si>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</si>
  <si>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</si>
  <si>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</si>
  <si>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</si>
  <si>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</si>
  <si>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</si>
  <si>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</si>
  <si>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</si>
  <si>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</si>
  <si>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</si>
  <si>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</si>
  <si>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</si>
  <si>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</si>
  <si>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</si>
  <si>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OC-2019</t>
  </si>
  <si>
    <t>MCA</t>
  </si>
  <si>
    <t>IGR-23.11.23</t>
  </si>
  <si>
    <t>IGR-20.10.23</t>
  </si>
  <si>
    <t>IGR-26.06.23</t>
  </si>
  <si>
    <t>IGR-13.04.23</t>
  </si>
  <si>
    <t>IGR-04.01.23</t>
  </si>
  <si>
    <t>IGR-04.07.23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</si>
</sst>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354176</xdr:colOff>
      <xdr:row>45</xdr:row>
      <xdr:rowOff>77370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76111D-0109-4C6C-AF40-DA651CDAB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46176" cy="8383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373229</xdr:colOff>
      <xdr:row>46</xdr:row>
      <xdr:rowOff>29802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F2336F-3CF5-4CEF-A40F-E2E5A1661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65229" cy="87928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602116</xdr:colOff>
      <xdr:row>46</xdr:row>
      <xdr:rowOff>153644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DA99CE-E287-4DB8-8162-DAA5963D1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22916" cy="89166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24</xdr:col>
      <xdr:colOff>40147</xdr:colOff>
      <xdr:row>49</xdr:row>
      <xdr:rowOff>77440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41D4BC-5FA1-461D-BBB0-0EDF13C6D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670547" cy="88880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411589</xdr:colOff>
      <xdr:row>45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E02A4F-1585-4802-A216-74CC46355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32389" cy="86213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487800</xdr:colOff>
      <xdr:row>45</xdr:row>
      <xdr:rowOff>172670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286978-49B9-4519-B1DC-92BDA2899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08600" cy="87451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459221</xdr:colOff>
      <xdr:row>45</xdr:row>
      <xdr:rowOff>115512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EDB6B9-B028-45A3-8517-CAE720BF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80021" cy="86880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163905</xdr:colOff>
      <xdr:row>41</xdr:row>
      <xdr:rowOff>124932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B0FE84-EFBA-4A6A-8384-5350D924B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84705" cy="79354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8F0761-53E2-41A6-BA14-F38B50669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C97F87-FE28-431F-888B-07062FCCA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F285BB-7A56-4C79-BAF4-276E40EE4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EF2E1A-5F72-46A0-9B7B-5CAF2D78C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AE6A70-1AA9-42D9-8683-AEDBBCAD3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649C94-51BA-4DBD-9A21-44FF37933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C9172B-DC4E-4353-BFDA-4DF9D45C2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76</v>
      </c>
      <c r="C3" s="57">
        <f>374860*0.85</f>
        <v>318631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82</v>
      </c>
      <c r="C4" s="57">
        <f>C3*10%</f>
        <v>31863.100000000002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77</v>
      </c>
      <c r="C5" s="62">
        <f>C3+C4</f>
        <v>350494.1</v>
      </c>
      <c r="D5" s="63" t="s">
        <v>62</v>
      </c>
      <c r="E5" s="64">
        <f>C5/10.764</f>
        <v>32561.696395392046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78</v>
      </c>
      <c r="C6" s="57">
        <v>29400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79</v>
      </c>
      <c r="C7" s="57">
        <f>C5-C6</f>
        <v>321094.09999999998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80</v>
      </c>
      <c r="C8" s="57">
        <f>C7*D13%</f>
        <v>305039.39499999996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81</v>
      </c>
      <c r="C9" s="62">
        <f>C6+C8</f>
        <v>334439.39499999996</v>
      </c>
      <c r="D9" s="63" t="s">
        <v>62</v>
      </c>
      <c r="E9" s="64">
        <f>C9/10.764</f>
        <v>31070.177907840949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2024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2019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5</v>
      </c>
      <c r="D13" s="70">
        <f>D12-C13</f>
        <v>95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77"/>
      <c r="L1" s="77"/>
      <c r="M1" s="77"/>
      <c r="N1" s="77"/>
      <c r="O1" s="77"/>
      <c r="P1" s="77"/>
      <c r="Q1" s="77"/>
      <c r="R1" s="77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tabSelected="1" workbookViewId="0">
      <selection activeCell="C20" sqref="C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12000</v>
      </c>
      <c r="D3" s="24" t="s">
        <v>75</v>
      </c>
      <c r="E3" s="6" t="s">
        <v>83</v>
      </c>
      <c r="F3" s="19"/>
    </row>
    <row r="4" spans="1:6" ht="30" x14ac:dyDescent="0.25">
      <c r="A4" s="23" t="s">
        <v>14</v>
      </c>
      <c r="B4" s="20"/>
      <c r="C4" s="21">
        <v>2500</v>
      </c>
      <c r="D4" s="24"/>
      <c r="F4" s="19"/>
    </row>
    <row r="5" spans="1:6" x14ac:dyDescent="0.25">
      <c r="A5" s="16" t="s">
        <v>15</v>
      </c>
      <c r="B5" s="20"/>
      <c r="C5" s="21">
        <f>C3-C4</f>
        <v>9500</v>
      </c>
      <c r="D5" s="24"/>
      <c r="F5" s="19"/>
    </row>
    <row r="6" spans="1:6" x14ac:dyDescent="0.25">
      <c r="A6" s="16" t="s">
        <v>16</v>
      </c>
      <c r="B6" s="20"/>
      <c r="C6" s="21">
        <f>C4</f>
        <v>2500</v>
      </c>
      <c r="D6" s="24"/>
      <c r="F6" s="19"/>
    </row>
    <row r="7" spans="1:6" x14ac:dyDescent="0.25">
      <c r="A7" s="16" t="s">
        <v>17</v>
      </c>
      <c r="B7" s="25"/>
      <c r="C7" s="26">
        <v>0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60</v>
      </c>
      <c r="D8" s="26">
        <v>2019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0</v>
      </c>
      <c r="D10" s="26"/>
      <c r="F10" s="19"/>
    </row>
    <row r="11" spans="1:6" x14ac:dyDescent="0.25">
      <c r="A11" s="16"/>
      <c r="B11" s="27"/>
      <c r="C11" s="28">
        <f>C10%</f>
        <v>0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24"/>
      <c r="F12" s="19"/>
    </row>
    <row r="13" spans="1:6" x14ac:dyDescent="0.25">
      <c r="A13" s="16" t="s">
        <v>22</v>
      </c>
      <c r="B13" s="20"/>
      <c r="C13" s="21">
        <f>C6-C12</f>
        <v>2500</v>
      </c>
      <c r="D13" s="24"/>
      <c r="F13" s="19"/>
    </row>
    <row r="14" spans="1:6" x14ac:dyDescent="0.25">
      <c r="A14" s="16" t="s">
        <v>15</v>
      </c>
      <c r="B14" s="20"/>
      <c r="C14" s="21">
        <f>C5</f>
        <v>9500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12000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6" t="str">
        <f>E3</f>
        <v>ACA</v>
      </c>
      <c r="B18" s="7"/>
      <c r="C18" s="31">
        <v>1143</v>
      </c>
      <c r="D18" s="26"/>
      <c r="F18" s="19"/>
    </row>
    <row r="19" spans="1:6" x14ac:dyDescent="0.25">
      <c r="A19" s="16" t="s">
        <v>73</v>
      </c>
      <c r="B19" s="6"/>
      <c r="C19" s="32">
        <f>C18*C16</f>
        <v>13716000</v>
      </c>
      <c r="D19" s="33"/>
      <c r="E19" s="70"/>
      <c r="F19" s="34"/>
    </row>
    <row r="20" spans="1:6" x14ac:dyDescent="0.25">
      <c r="A20" s="16" t="s">
        <v>24</v>
      </c>
      <c r="C20" s="35">
        <f>C19*90%</f>
        <v>12344400</v>
      </c>
      <c r="D20" s="32"/>
      <c r="F20" s="19"/>
    </row>
    <row r="21" spans="1:6" x14ac:dyDescent="0.25">
      <c r="A21" s="16" t="s">
        <v>25</v>
      </c>
      <c r="C21" s="35">
        <f>C19*80%</f>
        <v>10972800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26</v>
      </c>
      <c r="B23" s="38"/>
      <c r="C23" s="39">
        <f>C4*C18</f>
        <v>2857500</v>
      </c>
      <c r="D23" s="39"/>
    </row>
    <row r="24" spans="1:6" x14ac:dyDescent="0.25">
      <c r="A24" s="16" t="s">
        <v>27</v>
      </c>
    </row>
    <row r="25" spans="1:6" x14ac:dyDescent="0.25">
      <c r="A25" s="40" t="s">
        <v>28</v>
      </c>
      <c r="B25" s="17"/>
      <c r="C25" s="35">
        <f>C19*0.025/12</f>
        <v>28575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S10" sqref="S10:S1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650</v>
      </c>
      <c r="C2" s="4">
        <f t="shared" ref="C2:C16" si="1">B2*1.2</f>
        <v>780</v>
      </c>
      <c r="D2" s="4">
        <f t="shared" ref="D2:D16" si="2">C2*1.2</f>
        <v>936</v>
      </c>
      <c r="E2" s="5">
        <f t="shared" ref="E2:E16" si="3">R2</f>
        <v>8000000</v>
      </c>
      <c r="F2" s="78">
        <f t="shared" ref="F2:F15" si="4">ROUND((E2/B2),0)</f>
        <v>12308</v>
      </c>
      <c r="G2" s="78">
        <f t="shared" ref="G2:G15" si="5">ROUND((E2/C2),0)</f>
        <v>10256</v>
      </c>
      <c r="H2" s="78">
        <f t="shared" ref="H2:H15" si="6">ROUND((E2/D2),0)</f>
        <v>8547</v>
      </c>
      <c r="I2" s="78">
        <f t="shared" ref="I2:I15" si="7">T2</f>
        <v>0</v>
      </c>
      <c r="J2" s="78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650</v>
      </c>
      <c r="R2" s="79">
        <v>8000000</v>
      </c>
      <c r="S2" s="2"/>
    </row>
    <row r="3" spans="1:19" x14ac:dyDescent="0.25">
      <c r="A3" s="4">
        <v>2</v>
      </c>
      <c r="B3" s="4">
        <f t="shared" si="0"/>
        <v>650</v>
      </c>
      <c r="C3" s="4">
        <f t="shared" si="1"/>
        <v>780</v>
      </c>
      <c r="D3" s="4">
        <f t="shared" si="2"/>
        <v>936</v>
      </c>
      <c r="E3" s="5">
        <f t="shared" si="3"/>
        <v>7500000</v>
      </c>
      <c r="F3" s="4">
        <f t="shared" si="4"/>
        <v>11538</v>
      </c>
      <c r="G3" s="4">
        <f t="shared" si="5"/>
        <v>9615</v>
      </c>
      <c r="H3" s="4">
        <f t="shared" si="6"/>
        <v>8013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650</v>
      </c>
      <c r="R3" s="2">
        <v>7500000</v>
      </c>
      <c r="S3" s="2"/>
    </row>
    <row r="4" spans="1:19" x14ac:dyDescent="0.25">
      <c r="A4" s="4">
        <v>3</v>
      </c>
      <c r="B4" s="4">
        <f t="shared" si="0"/>
        <v>1305.5555555555557</v>
      </c>
      <c r="C4" s="4">
        <f t="shared" si="1"/>
        <v>1566.6666666666667</v>
      </c>
      <c r="D4" s="4">
        <f t="shared" si="2"/>
        <v>1880</v>
      </c>
      <c r="E4" s="5">
        <f t="shared" si="3"/>
        <v>14900000</v>
      </c>
      <c r="F4" s="4">
        <f t="shared" si="4"/>
        <v>11413</v>
      </c>
      <c r="G4" s="4">
        <f t="shared" si="5"/>
        <v>9511</v>
      </c>
      <c r="H4" s="4">
        <f t="shared" si="6"/>
        <v>7926</v>
      </c>
      <c r="I4" s="4">
        <f t="shared" si="7"/>
        <v>0</v>
      </c>
      <c r="J4" s="4">
        <f t="shared" si="8"/>
        <v>0</v>
      </c>
      <c r="O4">
        <v>1880</v>
      </c>
      <c r="P4">
        <f t="shared" si="9"/>
        <v>1566.6666666666667</v>
      </c>
      <c r="Q4">
        <f t="shared" ref="Q2:Q10" si="10">P4/1.2</f>
        <v>1305.5555555555557</v>
      </c>
      <c r="R4" s="2">
        <v>14900000</v>
      </c>
      <c r="S4" s="2"/>
    </row>
    <row r="5" spans="1:19" x14ac:dyDescent="0.25">
      <c r="A5" s="4">
        <v>4</v>
      </c>
      <c r="B5" s="4">
        <f t="shared" si="0"/>
        <v>1305.5555555555557</v>
      </c>
      <c r="C5" s="4">
        <f t="shared" si="1"/>
        <v>1566.6666666666667</v>
      </c>
      <c r="D5" s="4">
        <f t="shared" si="2"/>
        <v>1880</v>
      </c>
      <c r="E5" s="5">
        <f t="shared" si="3"/>
        <v>15000000</v>
      </c>
      <c r="F5" s="4">
        <f t="shared" si="4"/>
        <v>11489</v>
      </c>
      <c r="G5" s="4">
        <f t="shared" si="5"/>
        <v>9574</v>
      </c>
      <c r="H5" s="4">
        <f t="shared" si="6"/>
        <v>7979</v>
      </c>
      <c r="I5" s="4">
        <f t="shared" si="7"/>
        <v>0</v>
      </c>
      <c r="J5" s="4">
        <f t="shared" si="8"/>
        <v>0</v>
      </c>
      <c r="O5">
        <v>1880</v>
      </c>
      <c r="P5">
        <f t="shared" si="9"/>
        <v>1566.6666666666667</v>
      </c>
      <c r="Q5">
        <f t="shared" si="10"/>
        <v>1305.5555555555557</v>
      </c>
      <c r="R5" s="2">
        <v>15000000</v>
      </c>
      <c r="S5" s="2"/>
    </row>
    <row r="6" spans="1:19" x14ac:dyDescent="0.25">
      <c r="A6" s="4">
        <v>5</v>
      </c>
      <c r="B6" s="4">
        <f t="shared" si="0"/>
        <v>1000</v>
      </c>
      <c r="C6" s="4">
        <f t="shared" si="1"/>
        <v>1200</v>
      </c>
      <c r="D6" s="4">
        <f t="shared" si="2"/>
        <v>1440</v>
      </c>
      <c r="E6" s="5">
        <f t="shared" si="3"/>
        <v>15000000</v>
      </c>
      <c r="F6" s="4">
        <f t="shared" si="4"/>
        <v>15000</v>
      </c>
      <c r="G6" s="4">
        <f t="shared" si="5"/>
        <v>12500</v>
      </c>
      <c r="H6" s="4">
        <f t="shared" si="6"/>
        <v>10417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v>1000</v>
      </c>
      <c r="R6" s="2">
        <v>15000000</v>
      </c>
      <c r="S6" s="2"/>
    </row>
    <row r="7" spans="1:19" x14ac:dyDescent="0.25">
      <c r="A7" s="4">
        <v>6</v>
      </c>
      <c r="B7" s="4">
        <f t="shared" si="0"/>
        <v>1279.1666666666667</v>
      </c>
      <c r="C7" s="4">
        <f t="shared" si="1"/>
        <v>1535</v>
      </c>
      <c r="D7" s="4">
        <f t="shared" si="2"/>
        <v>1842</v>
      </c>
      <c r="E7" s="5">
        <f t="shared" si="3"/>
        <v>15300000</v>
      </c>
      <c r="F7" s="78">
        <f t="shared" si="4"/>
        <v>11961</v>
      </c>
      <c r="G7" s="78">
        <f t="shared" si="5"/>
        <v>9967</v>
      </c>
      <c r="H7" s="78">
        <f t="shared" si="6"/>
        <v>8306</v>
      </c>
      <c r="I7" s="78">
        <f t="shared" si="7"/>
        <v>0</v>
      </c>
      <c r="J7" s="78">
        <f t="shared" si="8"/>
        <v>0</v>
      </c>
      <c r="K7" s="7"/>
      <c r="L7" s="7"/>
      <c r="M7" s="7"/>
      <c r="N7" s="7"/>
      <c r="O7" s="7">
        <v>0</v>
      </c>
      <c r="P7" s="7">
        <v>1535</v>
      </c>
      <c r="Q7" s="7">
        <f t="shared" si="10"/>
        <v>1279.1666666666667</v>
      </c>
      <c r="R7" s="79">
        <v>15300000</v>
      </c>
      <c r="S7" s="2"/>
    </row>
    <row r="8" spans="1:19" x14ac:dyDescent="0.25">
      <c r="A8" s="4">
        <v>7</v>
      </c>
      <c r="B8" s="4">
        <f t="shared" si="0"/>
        <v>950</v>
      </c>
      <c r="C8" s="4">
        <f t="shared" si="1"/>
        <v>1140</v>
      </c>
      <c r="D8" s="4">
        <f t="shared" si="2"/>
        <v>1368</v>
      </c>
      <c r="E8" s="5">
        <f t="shared" si="3"/>
        <v>15000000</v>
      </c>
      <c r="F8" s="4">
        <f t="shared" si="4"/>
        <v>15789</v>
      </c>
      <c r="G8" s="4">
        <f t="shared" si="5"/>
        <v>13158</v>
      </c>
      <c r="H8" s="4">
        <f t="shared" si="6"/>
        <v>10965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v>950</v>
      </c>
      <c r="R8" s="2">
        <v>15000000</v>
      </c>
      <c r="S8" s="2"/>
    </row>
    <row r="9" spans="1:19" x14ac:dyDescent="0.25">
      <c r="A9" s="4">
        <v>8</v>
      </c>
      <c r="B9" s="4">
        <f t="shared" si="0"/>
        <v>1291.6666666666667</v>
      </c>
      <c r="C9" s="4">
        <f t="shared" si="1"/>
        <v>1550</v>
      </c>
      <c r="D9" s="4">
        <f t="shared" si="2"/>
        <v>1860</v>
      </c>
      <c r="E9" s="5">
        <f t="shared" si="3"/>
        <v>15000000</v>
      </c>
      <c r="F9" s="78">
        <f t="shared" si="4"/>
        <v>11613</v>
      </c>
      <c r="G9" s="78">
        <f t="shared" si="5"/>
        <v>9677</v>
      </c>
      <c r="H9" s="78">
        <f t="shared" si="6"/>
        <v>8065</v>
      </c>
      <c r="I9" s="78">
        <f t="shared" si="7"/>
        <v>0</v>
      </c>
      <c r="J9" s="78">
        <f t="shared" si="8"/>
        <v>0</v>
      </c>
      <c r="K9" s="7"/>
      <c r="L9" s="7"/>
      <c r="M9" s="7"/>
      <c r="N9" s="7"/>
      <c r="O9" s="7">
        <v>0</v>
      </c>
      <c r="P9" s="7">
        <v>1550</v>
      </c>
      <c r="Q9" s="7">
        <f t="shared" si="10"/>
        <v>1291.6666666666667</v>
      </c>
      <c r="R9" s="79">
        <v>15000000</v>
      </c>
      <c r="S9" s="2"/>
    </row>
    <row r="10" spans="1:19" x14ac:dyDescent="0.25">
      <c r="A10" s="4">
        <v>9</v>
      </c>
      <c r="B10" s="4">
        <f t="shared" si="0"/>
        <v>567.37044000000003</v>
      </c>
      <c r="C10" s="4">
        <f t="shared" si="1"/>
        <v>680.84452799999997</v>
      </c>
      <c r="D10" s="4">
        <f t="shared" si="2"/>
        <v>817.01343359999998</v>
      </c>
      <c r="E10" s="5">
        <f t="shared" si="3"/>
        <v>6400000</v>
      </c>
      <c r="F10" s="4">
        <f t="shared" si="4"/>
        <v>11280</v>
      </c>
      <c r="G10" s="4">
        <f t="shared" si="5"/>
        <v>9400</v>
      </c>
      <c r="H10" s="4">
        <f t="shared" si="6"/>
        <v>7833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>52.71*10.764</f>
        <v>567.37044000000003</v>
      </c>
      <c r="R10" s="2">
        <v>6400000</v>
      </c>
      <c r="S10" s="2" t="s">
        <v>86</v>
      </c>
    </row>
    <row r="11" spans="1:19" x14ac:dyDescent="0.25">
      <c r="A11" s="4">
        <v>10</v>
      </c>
      <c r="B11" s="4">
        <f t="shared" si="0"/>
        <v>567.37044000000003</v>
      </c>
      <c r="C11" s="4">
        <f t="shared" si="1"/>
        <v>680.84452799999997</v>
      </c>
      <c r="D11" s="4">
        <f t="shared" si="2"/>
        <v>817.01343359999998</v>
      </c>
      <c r="E11" s="5">
        <f t="shared" si="3"/>
        <v>6800000</v>
      </c>
      <c r="F11" s="78">
        <f t="shared" si="4"/>
        <v>11985</v>
      </c>
      <c r="G11" s="78">
        <f t="shared" si="5"/>
        <v>9988</v>
      </c>
      <c r="H11" s="78">
        <f t="shared" si="6"/>
        <v>8323</v>
      </c>
      <c r="I11" s="78">
        <f t="shared" si="7"/>
        <v>0</v>
      </c>
      <c r="J11" s="78">
        <f t="shared" si="8"/>
        <v>0</v>
      </c>
      <c r="K11" s="7"/>
      <c r="L11" s="7"/>
      <c r="M11" s="7"/>
      <c r="N11" s="7"/>
      <c r="O11" s="7">
        <v>0</v>
      </c>
      <c r="P11" s="7">
        <f t="shared" ref="P11:P15" si="11">O11/1.2</f>
        <v>0</v>
      </c>
      <c r="Q11" s="7">
        <f>52.71*10.764</f>
        <v>567.37044000000003</v>
      </c>
      <c r="R11" s="79">
        <v>6800000</v>
      </c>
      <c r="S11" s="79" t="s">
        <v>87</v>
      </c>
    </row>
    <row r="12" spans="1:19" x14ac:dyDescent="0.25">
      <c r="A12" s="4">
        <v>11</v>
      </c>
      <c r="B12" s="4">
        <f t="shared" si="0"/>
        <v>669</v>
      </c>
      <c r="C12" s="4">
        <f t="shared" si="1"/>
        <v>802.8</v>
      </c>
      <c r="D12" s="4">
        <f t="shared" si="2"/>
        <v>963.3599999999999</v>
      </c>
      <c r="E12" s="5">
        <f t="shared" si="3"/>
        <v>6800000</v>
      </c>
      <c r="F12" s="4">
        <f t="shared" si="4"/>
        <v>10164</v>
      </c>
      <c r="G12" s="4">
        <f t="shared" si="5"/>
        <v>8470</v>
      </c>
      <c r="H12" s="4">
        <f t="shared" si="6"/>
        <v>7059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v>669</v>
      </c>
      <c r="R12" s="2">
        <v>6800000</v>
      </c>
      <c r="S12" s="2" t="s">
        <v>88</v>
      </c>
    </row>
    <row r="13" spans="1:19" x14ac:dyDescent="0.25">
      <c r="A13" s="4">
        <v>12</v>
      </c>
      <c r="B13" s="4">
        <f t="shared" si="0"/>
        <v>567.37044000000003</v>
      </c>
      <c r="C13" s="4">
        <f t="shared" si="1"/>
        <v>680.84452799999997</v>
      </c>
      <c r="D13" s="4">
        <f t="shared" si="2"/>
        <v>817.01343359999998</v>
      </c>
      <c r="E13" s="5">
        <f t="shared" si="3"/>
        <v>6500000</v>
      </c>
      <c r="F13" s="78">
        <f t="shared" si="4"/>
        <v>11456</v>
      </c>
      <c r="G13" s="78">
        <f t="shared" si="5"/>
        <v>9547</v>
      </c>
      <c r="H13" s="78">
        <f t="shared" si="6"/>
        <v>7956</v>
      </c>
      <c r="I13" s="78">
        <f t="shared" si="7"/>
        <v>0</v>
      </c>
      <c r="J13" s="78">
        <f t="shared" si="8"/>
        <v>0</v>
      </c>
      <c r="K13" s="7"/>
      <c r="L13" s="7"/>
      <c r="M13" s="7"/>
      <c r="N13" s="7"/>
      <c r="O13" s="7">
        <v>0</v>
      </c>
      <c r="P13" s="7">
        <f t="shared" si="11"/>
        <v>0</v>
      </c>
      <c r="Q13" s="7">
        <f>52.71*10.764</f>
        <v>567.37044000000003</v>
      </c>
      <c r="R13" s="79">
        <v>6500000</v>
      </c>
      <c r="S13" s="79" t="s">
        <v>89</v>
      </c>
    </row>
    <row r="14" spans="1:19" x14ac:dyDescent="0.25">
      <c r="A14" s="4">
        <v>13</v>
      </c>
      <c r="B14" s="4">
        <f t="shared" si="0"/>
        <v>744.86879999999996</v>
      </c>
      <c r="C14" s="4">
        <f t="shared" si="1"/>
        <v>893.84255999999993</v>
      </c>
      <c r="D14" s="4">
        <f t="shared" si="2"/>
        <v>1072.6110719999999</v>
      </c>
      <c r="E14" s="5">
        <f t="shared" si="3"/>
        <v>5210000</v>
      </c>
      <c r="F14" s="4">
        <f t="shared" si="4"/>
        <v>6995</v>
      </c>
      <c r="G14" s="4">
        <f t="shared" si="5"/>
        <v>5829</v>
      </c>
      <c r="H14" s="4">
        <f t="shared" si="6"/>
        <v>4857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>69.2*10.764</f>
        <v>744.86879999999996</v>
      </c>
      <c r="R14" s="2">
        <v>5210000</v>
      </c>
      <c r="S14" s="2" t="s">
        <v>90</v>
      </c>
    </row>
    <row r="15" spans="1:19" x14ac:dyDescent="0.25">
      <c r="A15" s="4">
        <v>14</v>
      </c>
      <c r="B15" s="4">
        <f t="shared" si="0"/>
        <v>837.33155999999997</v>
      </c>
      <c r="C15" s="4">
        <f t="shared" si="1"/>
        <v>1004.7978719999999</v>
      </c>
      <c r="D15" s="4">
        <f t="shared" si="2"/>
        <v>1205.7574463999997</v>
      </c>
      <c r="E15" s="5">
        <f t="shared" si="3"/>
        <v>4200000</v>
      </c>
      <c r="F15" s="4">
        <f t="shared" si="4"/>
        <v>5016</v>
      </c>
      <c r="G15" s="4">
        <f t="shared" si="5"/>
        <v>4180</v>
      </c>
      <c r="H15" s="4">
        <f t="shared" si="6"/>
        <v>3483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>77.79*10.764</f>
        <v>837.33155999999997</v>
      </c>
      <c r="R15" s="2">
        <v>4200000</v>
      </c>
      <c r="S15" s="2" t="s">
        <v>91</v>
      </c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2">ROUND((E16/B16),0)</f>
        <v>#DIV/0!</v>
      </c>
      <c r="G16" s="4" t="e">
        <f t="shared" ref="G16" si="13">ROUND((E16/C16),0)</f>
        <v>#DIV/0!</v>
      </c>
      <c r="H16" s="4" t="e">
        <f t="shared" ref="H16" si="14">ROUND((E16/D16),0)</f>
        <v>#DIV/0!</v>
      </c>
      <c r="I16" s="4">
        <f t="shared" ref="I16" si="15">T16</f>
        <v>0</v>
      </c>
      <c r="J16" s="4">
        <f t="shared" ref="J16" si="16">U16</f>
        <v>0</v>
      </c>
      <c r="O16">
        <v>0</v>
      </c>
      <c r="P16">
        <f t="shared" ref="P16" si="17">O16/1.2</f>
        <v>0</v>
      </c>
      <c r="Q16">
        <f t="shared" ref="Q16" si="18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19">Q17</f>
        <v>0</v>
      </c>
      <c r="C17" s="4">
        <f t="shared" ref="C17:C21" si="20">B17*1.2</f>
        <v>0</v>
      </c>
      <c r="D17" s="4">
        <f t="shared" ref="D17:D21" si="21">C17*1.2</f>
        <v>0</v>
      </c>
      <c r="E17" s="5">
        <f t="shared" ref="E17:E21" si="22">R17</f>
        <v>0</v>
      </c>
      <c r="F17" s="4" t="e">
        <f t="shared" ref="F17" si="23">ROUND((E17/B17),0)</f>
        <v>#DIV/0!</v>
      </c>
      <c r="G17" s="4" t="e">
        <f t="shared" ref="G17" si="24">ROUND((E17/C17),0)</f>
        <v>#DIV/0!</v>
      </c>
      <c r="H17" s="4" t="e">
        <f t="shared" ref="H17" si="25">ROUND((E17/D17),0)</f>
        <v>#DIV/0!</v>
      </c>
      <c r="I17" s="4">
        <f t="shared" ref="I17" si="26">T17</f>
        <v>0</v>
      </c>
      <c r="J17" s="4">
        <f t="shared" ref="J17" si="27">U17</f>
        <v>0</v>
      </c>
      <c r="O17">
        <v>0</v>
      </c>
      <c r="P17">
        <f t="shared" ref="P17" si="28">O17/1.2</f>
        <v>0</v>
      </c>
      <c r="Q17">
        <f t="shared" ref="Q17" si="29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19"/>
        <v>0</v>
      </c>
      <c r="C18" s="4">
        <f t="shared" si="20"/>
        <v>0</v>
      </c>
      <c r="D18" s="4">
        <f t="shared" si="21"/>
        <v>0</v>
      </c>
      <c r="E18" s="5">
        <f t="shared" si="22"/>
        <v>0</v>
      </c>
      <c r="F18" s="4" t="e">
        <f t="shared" ref="F18:F21" si="30">ROUND((E18/B18),0)</f>
        <v>#DIV/0!</v>
      </c>
      <c r="G18" s="4" t="e">
        <f t="shared" ref="G18:G21" si="31">ROUND((E18/C18),0)</f>
        <v>#DIV/0!</v>
      </c>
      <c r="H18" s="4" t="e">
        <f t="shared" ref="H18:H21" si="32">ROUND((E18/D18),0)</f>
        <v>#DIV/0!</v>
      </c>
      <c r="I18" s="4">
        <f t="shared" ref="I18:J21" si="33">T18</f>
        <v>0</v>
      </c>
      <c r="J18" s="4">
        <f t="shared" si="33"/>
        <v>0</v>
      </c>
      <c r="O18">
        <v>0</v>
      </c>
      <c r="P18">
        <f t="shared" ref="P18" si="34">O18/1.2</f>
        <v>0</v>
      </c>
      <c r="Q18">
        <f t="shared" ref="Q18:Q21" si="35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19"/>
        <v>0</v>
      </c>
      <c r="C19" s="4">
        <f t="shared" si="20"/>
        <v>0</v>
      </c>
      <c r="D19" s="4">
        <f t="shared" si="21"/>
        <v>0</v>
      </c>
      <c r="E19" s="5">
        <f t="shared" si="22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>
        <v>0</v>
      </c>
      <c r="P19">
        <f>O19/1.2</f>
        <v>0</v>
      </c>
      <c r="Q19">
        <f t="shared" si="35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6">Q20</f>
        <v>0</v>
      </c>
      <c r="C20" s="4">
        <f t="shared" ref="C20" si="37">B20*1.2</f>
        <v>0</v>
      </c>
      <c r="D20" s="4">
        <f t="shared" ref="D20" si="38">C20*1.2</f>
        <v>0</v>
      </c>
      <c r="E20" s="5">
        <f t="shared" ref="E20" si="39">R20</f>
        <v>0</v>
      </c>
      <c r="F20" s="4" t="e">
        <f t="shared" ref="F20" si="40">ROUND((E20/B20),0)</f>
        <v>#DIV/0!</v>
      </c>
      <c r="G20" s="4" t="e">
        <f t="shared" ref="G20" si="41">ROUND((E20/C20),0)</f>
        <v>#DIV/0!</v>
      </c>
      <c r="H20" s="4" t="e">
        <f t="shared" ref="H20" si="42">ROUND((E20/D20),0)</f>
        <v>#DIV/0!</v>
      </c>
      <c r="I20" s="4">
        <f t="shared" ref="I20" si="43">T20</f>
        <v>0</v>
      </c>
      <c r="J20" s="4">
        <f t="shared" ref="J20" si="44">U20</f>
        <v>0</v>
      </c>
      <c r="O20">
        <v>0</v>
      </c>
      <c r="P20">
        <f t="shared" ref="P20" si="45">O20/1.2</f>
        <v>0</v>
      </c>
      <c r="Q20">
        <f t="shared" ref="Q20" si="46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19"/>
        <v>0</v>
      </c>
      <c r="C21" s="4">
        <f t="shared" si="20"/>
        <v>0</v>
      </c>
      <c r="D21" s="4">
        <f t="shared" si="21"/>
        <v>0</v>
      </c>
      <c r="E21" s="5">
        <f t="shared" si="22"/>
        <v>0</v>
      </c>
      <c r="F21" s="4" t="e">
        <f t="shared" si="30"/>
        <v>#DIV/0!</v>
      </c>
      <c r="G21" s="4" t="e">
        <f t="shared" si="31"/>
        <v>#DIV/0!</v>
      </c>
      <c r="H21" s="4" t="e">
        <f t="shared" si="32"/>
        <v>#DIV/0!</v>
      </c>
      <c r="I21" s="4">
        <f t="shared" si="33"/>
        <v>0</v>
      </c>
      <c r="J21" s="4">
        <f t="shared" si="33"/>
        <v>0</v>
      </c>
      <c r="O21">
        <v>0</v>
      </c>
      <c r="P21">
        <f>O21/1.2</f>
        <v>0</v>
      </c>
      <c r="Q21">
        <f t="shared" si="35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10" t="s">
        <v>84</v>
      </c>
    </row>
    <row r="24" spans="1:19" s="10" customFormat="1" x14ac:dyDescent="0.25">
      <c r="F24" s="73"/>
    </row>
    <row r="25" spans="1:19" s="10" customFormat="1" x14ac:dyDescent="0.25">
      <c r="F25" s="74"/>
    </row>
    <row r="26" spans="1:19" s="10" customFormat="1" x14ac:dyDescent="0.25">
      <c r="F26" s="74"/>
    </row>
    <row r="27" spans="1:19" s="10" customFormat="1" x14ac:dyDescent="0.25">
      <c r="F27" s="57" t="s">
        <v>85</v>
      </c>
      <c r="G27" s="57">
        <f>990+12+18+66</f>
        <v>1086</v>
      </c>
    </row>
    <row r="28" spans="1:19" s="10" customFormat="1" x14ac:dyDescent="0.25">
      <c r="C28" s="72" t="s">
        <v>74</v>
      </c>
      <c r="D28" s="72"/>
      <c r="F28" s="57" t="s">
        <v>83</v>
      </c>
      <c r="G28" s="57">
        <v>1143</v>
      </c>
    </row>
    <row r="29" spans="1:19" s="10" customFormat="1" x14ac:dyDescent="0.25">
      <c r="C29" s="72" t="s">
        <v>1</v>
      </c>
      <c r="D29" s="72"/>
      <c r="F29" s="57" t="s">
        <v>71</v>
      </c>
      <c r="G29" s="57">
        <v>1372</v>
      </c>
      <c r="H29" s="10">
        <f>G29/G28</f>
        <v>1.200349956255468</v>
      </c>
    </row>
    <row r="30" spans="1:19" s="10" customFormat="1" x14ac:dyDescent="0.25">
      <c r="F30" s="57" t="s">
        <v>72</v>
      </c>
      <c r="G30" s="57">
        <v>12000</v>
      </c>
    </row>
    <row r="31" spans="1:19" s="10" customFormat="1" x14ac:dyDescent="0.25">
      <c r="C31" s="75"/>
      <c r="D31" s="75"/>
      <c r="F31" s="75" t="s">
        <v>73</v>
      </c>
      <c r="G31" s="75">
        <f>G28*G30</f>
        <v>13716000</v>
      </c>
      <c r="H31" s="10" t="e">
        <f>G31/D29</f>
        <v>#DIV/0!</v>
      </c>
    </row>
    <row r="32" spans="1:19" s="10" customFormat="1" x14ac:dyDescent="0.25">
      <c r="C32" s="75"/>
      <c r="D32" s="75"/>
      <c r="F32" s="75" t="s">
        <v>24</v>
      </c>
      <c r="G32" s="75">
        <f>G31*90%</f>
        <v>12344400</v>
      </c>
    </row>
    <row r="33" spans="3:7" s="10" customFormat="1" x14ac:dyDescent="0.25">
      <c r="C33" s="75"/>
      <c r="D33" s="75"/>
      <c r="F33" s="75" t="s">
        <v>25</v>
      </c>
      <c r="G33" s="75">
        <f>G31*80%</f>
        <v>10972800</v>
      </c>
    </row>
    <row r="34" spans="3:7" s="10" customFormat="1" x14ac:dyDescent="0.25">
      <c r="C34" s="75"/>
      <c r="D34" s="75"/>
    </row>
    <row r="35" spans="3:7" s="10" customFormat="1" x14ac:dyDescent="0.25">
      <c r="C35" s="75"/>
      <c r="D35" s="75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6D37-05DB-4CFC-98A0-79A766FB6EF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50873-CD60-4263-BD84-F9172B61A2B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08BE-5ABA-4240-A37A-D24C302E5BD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39EC-C1BB-4699-9C9B-8594B886255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2C86B-91BF-4D2D-8529-7836338F444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59BB1-48D0-4E01-B16C-7B216594105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2024-01-10T09:39:56Z</dcterms:modified>
</cp:coreProperties>
</file>