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M\Vashi Turbhe\BMSS STEEL INDUSTRIES PVT. LTD\"/>
    </mc:Choice>
  </mc:AlternateContent>
  <xr:revisionPtr revIDLastSave="0" documentId="13_ncr:1_{D51BA823-0803-464C-AAB1-51437B15E9B4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84" i="23" l="1"/>
  <c r="F23" i="23"/>
  <c r="F10" i="23"/>
  <c r="F11" i="23" s="1"/>
  <c r="F7" i="23"/>
  <c r="F8" i="23" s="1"/>
  <c r="F6" i="23"/>
  <c r="F5" i="23"/>
  <c r="F14" i="23" s="1"/>
  <c r="P3" i="4"/>
  <c r="G31" i="4"/>
  <c r="P2" i="4"/>
  <c r="Q2" i="4" s="1"/>
  <c r="F12" i="23" l="1"/>
  <c r="F13" i="23" s="1"/>
  <c r="F16" i="23" s="1"/>
  <c r="F19" i="23" s="1"/>
  <c r="C5" i="25"/>
  <c r="C4" i="25"/>
  <c r="C3" i="25"/>
  <c r="Q3" i="4"/>
  <c r="B3" i="4" s="1"/>
  <c r="C3" i="4" s="1"/>
  <c r="D3" i="4" s="1"/>
  <c r="P4" i="4"/>
  <c r="P5" i="4"/>
  <c r="P6" i="4"/>
  <c r="B6" i="4"/>
  <c r="C6" i="4" s="1"/>
  <c r="Q7" i="4"/>
  <c r="B7" i="4" s="1"/>
  <c r="C7" i="4" s="1"/>
  <c r="D7" i="4" s="1"/>
  <c r="P8" i="4"/>
  <c r="Q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F20" i="23" l="1"/>
  <c r="F21" i="23"/>
  <c r="F25" i="23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<sst xmlns="http://schemas.openxmlformats.org/spreadsheetml/2006/main" count="141" uniqueCount="93">
  <si>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</si>
  <si>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</si>
  <si>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</si>
  <si>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</si>
  <si>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</si>
  <si>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</si>
  <si>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</si>
  <si>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</si>
  <si>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</si>
  <si>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</si>
  <si>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</si>
  <si>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</si>
  <si>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</si>
  <si>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</si>
  <si>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</si>
  <si>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</si>
  <si>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</si>
  <si>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</si>
  <si>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</si>
  <si>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</si>
  <si>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</si>
  <si>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</si>
  <si>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</si>
  <si>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</si>
  <si>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</si>
  <si>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</si>
  <si>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</si>
  <si>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</si>
  <si>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</si>
  <si>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</si>
  <si>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</si>
  <si>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</si>
  <si>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</si>
  <si>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</si>
  <si>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</si>
  <si>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</si>
  <si>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</si>
  <si>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</si>
  <si>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</si>
  <si>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</si>
  <si>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</si>
  <si>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</si>
  <si>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</si>
  <si>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</si>
  <si>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</si>
  <si>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</si>
  <si>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</si>
  <si>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</si>
  <si>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</si>
  <si>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</si>
  <si>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</si>
  <si>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</si>
  <si>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</si>
  <si>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</si>
  <si>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</si>
  <si>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</si>
  <si>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</si>
  <si>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</si>
  <si>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</si>
  <si>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</si>
  <si>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</si>
  <si>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</si>
  <si>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</si>
  <si>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</si>
  <si>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</si>
  <si>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</si>
  <si>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</si>
  <si>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</si>
  <si>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</si>
  <si>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</si>
  <si>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</si>
  <si>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</si>
  <si>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</si>
  <si>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</si>
  <si>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</si>
  <si>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</si>
  <si>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</si>
  <si>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</si>
  <si>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</si>
  <si>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</si>
  <si>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</si>
  <si>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</si>
  <si>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</si>
  <si>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27.07.22</t>
  </si>
  <si>
    <t>ACA</t>
  </si>
  <si>
    <t>IGR-28.04.23</t>
  </si>
  <si>
    <t>IGR-25.09.23</t>
  </si>
  <si>
    <t>IGR-01.06.23</t>
  </si>
  <si>
    <t>IGR-27.12.23</t>
  </si>
  <si>
    <t>IGR-15.06.23</t>
  </si>
  <si>
    <t>UNIT NO. 227</t>
  </si>
  <si>
    <t>YOC-2003</t>
  </si>
  <si>
    <t>UNIT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</si>
</sst>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3E0A99-CF87-45D8-AC1A-950D58AD5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CD7CC2-7101-4304-8649-518F19AB6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0164D8-E810-4B55-B318-19427ABC5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4D5483-A258-4C77-B455-7E3114B6F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528B0E-F1F5-4DF6-8761-E69E22449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202265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D3B606-28FC-4280-B6E8-5D7AC3691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51865" cy="89166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373484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986EFD-CAC4-4D22-953D-EBE20E11B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94284" cy="88118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278476</xdr:colOff>
      <xdr:row>44</xdr:row>
      <xdr:rowOff>10696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ABAF9E-7E91-464A-8BEF-E980EBCE0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28076" cy="83926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76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82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77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78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79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80</v>
      </c>
      <c r="C8" s="53">
        <f>C7*D13%</f>
        <v>253664.33900000001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81</v>
      </c>
      <c r="C9" s="58">
        <f>C6+C8</f>
        <v>283064.33900000004</v>
      </c>
      <c r="D9" s="59" t="s">
        <v>62</v>
      </c>
      <c r="E9" s="60">
        <f>C9/10.764</f>
        <v>26297.318747677447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2003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21</v>
      </c>
      <c r="D13" s="66">
        <f>D12-C13</f>
        <v>79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workbookViewId="0">
      <selection activeCell="J22" sqref="J22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2.5703125" style="16" hidden="1" customWidth="1"/>
    <col min="5" max="5" width="14.28515625" hidden="1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18500</v>
      </c>
      <c r="D3" s="22" t="s">
        <v>75</v>
      </c>
      <c r="E3" s="6" t="s">
        <v>84</v>
      </c>
      <c r="F3" s="19">
        <v>18500</v>
      </c>
      <c r="G3" s="22" t="s">
        <v>75</v>
      </c>
      <c r="H3" s="6" t="s">
        <v>84</v>
      </c>
    </row>
    <row r="4" spans="1:8" ht="30" x14ac:dyDescent="0.25">
      <c r="A4" s="21" t="s">
        <v>14</v>
      </c>
      <c r="B4" s="18"/>
      <c r="C4" s="19">
        <v>2700</v>
      </c>
      <c r="D4" s="22"/>
      <c r="F4" s="19">
        <v>2700</v>
      </c>
      <c r="G4" s="22"/>
    </row>
    <row r="5" spans="1:8" x14ac:dyDescent="0.25">
      <c r="A5" s="15" t="s">
        <v>15</v>
      </c>
      <c r="B5" s="18"/>
      <c r="C5" s="19">
        <f>C3-C4</f>
        <v>15800</v>
      </c>
      <c r="D5" s="22"/>
      <c r="F5" s="19">
        <f>F3-F4</f>
        <v>15800</v>
      </c>
      <c r="G5" s="22"/>
    </row>
    <row r="6" spans="1:8" x14ac:dyDescent="0.25">
      <c r="A6" s="15" t="s">
        <v>16</v>
      </c>
      <c r="B6" s="18"/>
      <c r="C6" s="19">
        <f>C4</f>
        <v>2700</v>
      </c>
      <c r="D6" s="22"/>
      <c r="F6" s="19">
        <f>F4</f>
        <v>2700</v>
      </c>
      <c r="G6" s="22"/>
    </row>
    <row r="7" spans="1:8" x14ac:dyDescent="0.25">
      <c r="A7" s="15" t="s">
        <v>17</v>
      </c>
      <c r="B7" s="23"/>
      <c r="C7" s="24">
        <f>D7-D8</f>
        <v>21</v>
      </c>
      <c r="D7" s="24">
        <v>2024</v>
      </c>
      <c r="F7" s="24">
        <f>G7-G8</f>
        <v>21</v>
      </c>
      <c r="G7" s="24">
        <v>2024</v>
      </c>
    </row>
    <row r="8" spans="1:8" x14ac:dyDescent="0.25">
      <c r="A8" s="15" t="s">
        <v>18</v>
      </c>
      <c r="B8" s="23"/>
      <c r="C8" s="24">
        <f>C9-C7</f>
        <v>39</v>
      </c>
      <c r="D8" s="24">
        <v>2003</v>
      </c>
      <c r="F8" s="24">
        <f>F9-F7</f>
        <v>39</v>
      </c>
      <c r="G8" s="24">
        <v>2003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31.5</v>
      </c>
      <c r="D10" s="24"/>
      <c r="F10" s="24">
        <f>90*F7/F9</f>
        <v>31.5</v>
      </c>
      <c r="G10" s="24"/>
    </row>
    <row r="11" spans="1:8" x14ac:dyDescent="0.25">
      <c r="A11" s="15"/>
      <c r="B11" s="25"/>
      <c r="C11" s="26">
        <f>C10%</f>
        <v>0.315</v>
      </c>
      <c r="D11" s="26"/>
      <c r="F11" s="26">
        <f>F10%</f>
        <v>0.315</v>
      </c>
      <c r="G11" s="26"/>
    </row>
    <row r="12" spans="1:8" x14ac:dyDescent="0.25">
      <c r="A12" s="15" t="s">
        <v>21</v>
      </c>
      <c r="B12" s="18"/>
      <c r="C12" s="19">
        <f>C6*C11</f>
        <v>850.5</v>
      </c>
      <c r="D12" s="22"/>
      <c r="F12" s="19">
        <f>F6*F11</f>
        <v>850.5</v>
      </c>
      <c r="G12" s="22"/>
    </row>
    <row r="13" spans="1:8" x14ac:dyDescent="0.25">
      <c r="A13" s="15" t="s">
        <v>22</v>
      </c>
      <c r="B13" s="18"/>
      <c r="C13" s="19">
        <f>C6-C12</f>
        <v>1849.5</v>
      </c>
      <c r="D13" s="22"/>
      <c r="F13" s="19">
        <f>F6-F12</f>
        <v>1849.5</v>
      </c>
      <c r="G13" s="22"/>
    </row>
    <row r="14" spans="1:8" x14ac:dyDescent="0.25">
      <c r="A14" s="15" t="s">
        <v>15</v>
      </c>
      <c r="B14" s="18"/>
      <c r="C14" s="19">
        <f>C5</f>
        <v>15800</v>
      </c>
      <c r="D14" s="22"/>
      <c r="F14" s="19">
        <f>F5</f>
        <v>15800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17649.5</v>
      </c>
      <c r="D16" s="22"/>
      <c r="F16" s="20">
        <f>F14+F13</f>
        <v>17649.5</v>
      </c>
      <c r="G16" s="22"/>
    </row>
    <row r="17" spans="1:8" x14ac:dyDescent="0.25">
      <c r="A17" t="s">
        <v>92</v>
      </c>
      <c r="B17" s="23"/>
      <c r="C17" s="24">
        <v>227</v>
      </c>
      <c r="D17" s="24"/>
      <c r="F17" s="24">
        <v>228</v>
      </c>
      <c r="G17" s="24"/>
    </row>
    <row r="18" spans="1:8" x14ac:dyDescent="0.25">
      <c r="A18" s="72" t="str">
        <f>E3</f>
        <v>ACA</v>
      </c>
      <c r="B18" s="7"/>
      <c r="C18" s="29">
        <v>296</v>
      </c>
      <c r="D18" s="24"/>
      <c r="F18" s="29">
        <v>296</v>
      </c>
      <c r="G18" s="24"/>
    </row>
    <row r="19" spans="1:8" x14ac:dyDescent="0.25">
      <c r="A19" s="15" t="s">
        <v>73</v>
      </c>
      <c r="B19" s="6"/>
      <c r="C19" s="30">
        <f>C18*C16</f>
        <v>5224252</v>
      </c>
      <c r="D19" s="31"/>
      <c r="E19" s="66"/>
      <c r="F19" s="30">
        <f>F18*F16</f>
        <v>5224252</v>
      </c>
      <c r="G19" s="31"/>
      <c r="H19" s="66"/>
    </row>
    <row r="20" spans="1:8" x14ac:dyDescent="0.25">
      <c r="A20" s="15" t="s">
        <v>24</v>
      </c>
      <c r="C20" s="32">
        <f>C19*90%</f>
        <v>4701826.8</v>
      </c>
      <c r="D20" s="30"/>
      <c r="F20" s="32">
        <f>F19*90%</f>
        <v>4701826.8</v>
      </c>
      <c r="G20" s="30"/>
    </row>
    <row r="21" spans="1:8" x14ac:dyDescent="0.25">
      <c r="A21" s="15" t="s">
        <v>25</v>
      </c>
      <c r="C21" s="32">
        <f>C19*80%</f>
        <v>4179401.6</v>
      </c>
      <c r="D21" s="32"/>
      <c r="F21" s="32">
        <f>F19*80%</f>
        <v>4179401.6</v>
      </c>
      <c r="G21" s="32"/>
    </row>
    <row r="22" spans="1:8" x14ac:dyDescent="0.25">
      <c r="A22" s="15"/>
      <c r="D22" s="24"/>
      <c r="G22" s="24"/>
    </row>
    <row r="23" spans="1:8" x14ac:dyDescent="0.25">
      <c r="A23" s="33" t="s">
        <v>26</v>
      </c>
      <c r="B23" s="34"/>
      <c r="C23" s="35">
        <f>C4*C18</f>
        <v>799200</v>
      </c>
      <c r="D23" s="35"/>
      <c r="F23" s="35">
        <f>F4*F18</f>
        <v>799200</v>
      </c>
      <c r="G23" s="35"/>
    </row>
    <row r="24" spans="1:8" x14ac:dyDescent="0.25">
      <c r="A24" s="15" t="s">
        <v>27</v>
      </c>
    </row>
    <row r="25" spans="1:8" x14ac:dyDescent="0.25">
      <c r="A25" s="36" t="s">
        <v>28</v>
      </c>
      <c r="B25" s="16"/>
      <c r="C25" s="32">
        <f>C19*0.025/12</f>
        <v>10883.858333333334</v>
      </c>
      <c r="D25" s="32"/>
      <c r="F25" s="32">
        <f>F19*0.025/12</f>
        <v>10883.858333333334</v>
      </c>
      <c r="G25" s="32"/>
    </row>
    <row r="26" spans="1:8" x14ac:dyDescent="0.25">
      <c r="C26" s="32"/>
      <c r="D26" s="32"/>
      <c r="F26" s="32"/>
      <c r="G26" s="32"/>
    </row>
    <row r="27" spans="1:8" x14ac:dyDescent="0.25">
      <c r="C27" s="32"/>
      <c r="D27" s="32"/>
      <c r="F27" s="32"/>
      <c r="G27" s="32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F9" sqref="F9:R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313.95</v>
      </c>
      <c r="C2" s="4">
        <f t="shared" ref="C2:C16" si="1">B2*1.2</f>
        <v>376.73999999999995</v>
      </c>
      <c r="D2" s="4">
        <f t="shared" ref="D2:D16" si="2">C2*1.2</f>
        <v>452.08799999999991</v>
      </c>
      <c r="E2" s="5">
        <f t="shared" ref="E2:E16" si="3">R2</f>
        <v>4600000</v>
      </c>
      <c r="F2" s="4">
        <f t="shared" ref="F2:F15" si="4">ROUND((E2/B2),0)</f>
        <v>14652</v>
      </c>
      <c r="G2" s="4">
        <f t="shared" ref="G2:G15" si="5">ROUND((E2/C2),0)</f>
        <v>12210</v>
      </c>
      <c r="H2" s="4">
        <f t="shared" ref="H2:H15" si="6">ROUND((E2/D2),0)</f>
        <v>10175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35*10.764</f>
        <v>376.73999999999995</v>
      </c>
      <c r="Q2">
        <f t="shared" ref="Q2" si="9">P2/1.2</f>
        <v>313.95</v>
      </c>
      <c r="R2" s="2">
        <v>4600000</v>
      </c>
      <c r="S2" s="2" t="s">
        <v>85</v>
      </c>
    </row>
    <row r="3" spans="1:19" x14ac:dyDescent="0.25">
      <c r="A3" s="4">
        <v>2</v>
      </c>
      <c r="B3" s="4">
        <f t="shared" si="0"/>
        <v>735.54</v>
      </c>
      <c r="C3" s="4">
        <f t="shared" si="1"/>
        <v>882.64799999999991</v>
      </c>
      <c r="D3" s="4">
        <f t="shared" si="2"/>
        <v>1059.1775999999998</v>
      </c>
      <c r="E3" s="5">
        <f t="shared" si="3"/>
        <v>11000000</v>
      </c>
      <c r="F3" s="4">
        <f t="shared" si="4"/>
        <v>14955</v>
      </c>
      <c r="G3" s="4">
        <f t="shared" si="5"/>
        <v>12462</v>
      </c>
      <c r="H3" s="4">
        <f t="shared" si="6"/>
        <v>10385</v>
      </c>
      <c r="I3" s="4">
        <f t="shared" si="7"/>
        <v>0</v>
      </c>
      <c r="J3" s="4">
        <f t="shared" si="8"/>
        <v>0</v>
      </c>
      <c r="O3">
        <v>0</v>
      </c>
      <c r="P3">
        <f>82*10.764</f>
        <v>882.64799999999991</v>
      </c>
      <c r="Q3">
        <f t="shared" ref="Q3:Q10" si="10">P3/1.2</f>
        <v>735.54</v>
      </c>
      <c r="R3" s="2">
        <v>11000000</v>
      </c>
      <c r="S3" s="2" t="s">
        <v>86</v>
      </c>
    </row>
    <row r="4" spans="1:19" x14ac:dyDescent="0.25">
      <c r="A4" s="4">
        <v>3</v>
      </c>
      <c r="B4" s="4">
        <f t="shared" si="0"/>
        <v>296</v>
      </c>
      <c r="C4" s="4">
        <f t="shared" si="1"/>
        <v>355.2</v>
      </c>
      <c r="D4" s="4">
        <f t="shared" si="2"/>
        <v>426.23999999999995</v>
      </c>
      <c r="E4" s="5">
        <f t="shared" si="3"/>
        <v>4750000</v>
      </c>
      <c r="F4" s="4">
        <f t="shared" si="4"/>
        <v>16047</v>
      </c>
      <c r="G4" s="4">
        <f t="shared" si="5"/>
        <v>13373</v>
      </c>
      <c r="H4" s="4">
        <f t="shared" si="6"/>
        <v>11144</v>
      </c>
      <c r="I4" s="4">
        <f t="shared" si="7"/>
        <v>0</v>
      </c>
      <c r="J4" s="4">
        <f t="shared" si="8"/>
        <v>0</v>
      </c>
      <c r="O4">
        <v>0</v>
      </c>
      <c r="P4">
        <f t="shared" ref="P4:P10" si="11">O4/1.2</f>
        <v>0</v>
      </c>
      <c r="Q4">
        <v>296</v>
      </c>
      <c r="R4" s="2">
        <v>4750000</v>
      </c>
      <c r="S4" s="2" t="s">
        <v>87</v>
      </c>
    </row>
    <row r="5" spans="1:19" x14ac:dyDescent="0.25">
      <c r="A5" s="4">
        <v>4</v>
      </c>
      <c r="B5" s="4">
        <f t="shared" si="0"/>
        <v>296</v>
      </c>
      <c r="C5" s="4">
        <f t="shared" si="1"/>
        <v>355.2</v>
      </c>
      <c r="D5" s="4">
        <f t="shared" si="2"/>
        <v>426.23999999999995</v>
      </c>
      <c r="E5" s="5">
        <f t="shared" si="3"/>
        <v>5300000</v>
      </c>
      <c r="F5" s="73">
        <f t="shared" si="4"/>
        <v>17905</v>
      </c>
      <c r="G5" s="73">
        <f t="shared" si="5"/>
        <v>14921</v>
      </c>
      <c r="H5" s="73">
        <f t="shared" si="6"/>
        <v>12434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 t="shared" si="11"/>
        <v>0</v>
      </c>
      <c r="Q5" s="7">
        <v>296</v>
      </c>
      <c r="R5" s="74">
        <v>5300000</v>
      </c>
      <c r="S5" s="74" t="s">
        <v>88</v>
      </c>
    </row>
    <row r="6" spans="1:19" x14ac:dyDescent="0.25">
      <c r="A6" s="4">
        <v>5</v>
      </c>
      <c r="B6" s="4">
        <f t="shared" si="0"/>
        <v>296</v>
      </c>
      <c r="C6" s="4">
        <f t="shared" si="1"/>
        <v>355.2</v>
      </c>
      <c r="D6" s="4">
        <f t="shared" si="2"/>
        <v>426.23999999999995</v>
      </c>
      <c r="E6" s="5">
        <f t="shared" si="3"/>
        <v>4950000</v>
      </c>
      <c r="F6" s="73">
        <f t="shared" si="4"/>
        <v>16723</v>
      </c>
      <c r="G6" s="73">
        <f t="shared" si="5"/>
        <v>13936</v>
      </c>
      <c r="H6" s="73">
        <f t="shared" si="6"/>
        <v>11613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si="11"/>
        <v>0</v>
      </c>
      <c r="Q6" s="7">
        <v>296</v>
      </c>
      <c r="R6" s="74">
        <v>4950000</v>
      </c>
      <c r="S6" s="74" t="s">
        <v>89</v>
      </c>
    </row>
    <row r="7" spans="1:19" x14ac:dyDescent="0.25">
      <c r="A7" s="4">
        <v>6</v>
      </c>
      <c r="B7" s="4">
        <f t="shared" si="0"/>
        <v>250</v>
      </c>
      <c r="C7" s="4">
        <f t="shared" si="1"/>
        <v>300</v>
      </c>
      <c r="D7" s="4">
        <f t="shared" si="2"/>
        <v>360</v>
      </c>
      <c r="E7" s="5">
        <f t="shared" si="3"/>
        <v>5000000</v>
      </c>
      <c r="F7" s="73">
        <f t="shared" si="4"/>
        <v>20000</v>
      </c>
      <c r="G7" s="73">
        <f t="shared" si="5"/>
        <v>16667</v>
      </c>
      <c r="H7" s="73">
        <f t="shared" si="6"/>
        <v>13889</v>
      </c>
      <c r="I7" s="73">
        <f t="shared" si="7"/>
        <v>0</v>
      </c>
      <c r="J7" s="73">
        <f t="shared" si="8"/>
        <v>0</v>
      </c>
      <c r="K7" s="7"/>
      <c r="L7" s="7"/>
      <c r="M7" s="7"/>
      <c r="N7" s="7"/>
      <c r="O7" s="7">
        <v>0</v>
      </c>
      <c r="P7" s="7">
        <v>300</v>
      </c>
      <c r="Q7" s="7">
        <f t="shared" si="10"/>
        <v>250</v>
      </c>
      <c r="R7" s="74">
        <v>5000000</v>
      </c>
      <c r="S7" s="2"/>
    </row>
    <row r="8" spans="1:19" x14ac:dyDescent="0.25">
      <c r="A8" s="4">
        <v>7</v>
      </c>
      <c r="B8" s="4">
        <f t="shared" si="0"/>
        <v>370</v>
      </c>
      <c r="C8" s="4">
        <f t="shared" si="1"/>
        <v>444</v>
      </c>
      <c r="D8" s="4">
        <f t="shared" si="2"/>
        <v>532.79999999999995</v>
      </c>
      <c r="E8" s="5">
        <f t="shared" si="3"/>
        <v>7000000</v>
      </c>
      <c r="F8" s="73">
        <f t="shared" si="4"/>
        <v>18919</v>
      </c>
      <c r="G8" s="73">
        <f t="shared" si="5"/>
        <v>15766</v>
      </c>
      <c r="H8" s="73">
        <f t="shared" si="6"/>
        <v>13138</v>
      </c>
      <c r="I8" s="73">
        <f t="shared" si="7"/>
        <v>0</v>
      </c>
      <c r="J8" s="73">
        <f t="shared" si="8"/>
        <v>0</v>
      </c>
      <c r="K8" s="7"/>
      <c r="L8" s="7"/>
      <c r="M8" s="7"/>
      <c r="N8" s="7"/>
      <c r="O8" s="7">
        <v>0</v>
      </c>
      <c r="P8" s="7">
        <f t="shared" si="11"/>
        <v>0</v>
      </c>
      <c r="Q8" s="7">
        <v>370</v>
      </c>
      <c r="R8" s="74">
        <v>7000000</v>
      </c>
      <c r="S8" s="2"/>
    </row>
    <row r="9" spans="1:19" x14ac:dyDescent="0.25">
      <c r="A9" s="4">
        <v>8</v>
      </c>
      <c r="B9" s="4">
        <f t="shared" si="0"/>
        <v>500</v>
      </c>
      <c r="C9" s="4">
        <f t="shared" si="1"/>
        <v>600</v>
      </c>
      <c r="D9" s="4">
        <f t="shared" si="2"/>
        <v>720</v>
      </c>
      <c r="E9" s="5">
        <f t="shared" si="3"/>
        <v>8500000</v>
      </c>
      <c r="F9" s="73">
        <f t="shared" si="4"/>
        <v>17000</v>
      </c>
      <c r="G9" s="73">
        <f t="shared" si="5"/>
        <v>14167</v>
      </c>
      <c r="H9" s="73">
        <f t="shared" si="6"/>
        <v>11806</v>
      </c>
      <c r="I9" s="73">
        <f t="shared" si="7"/>
        <v>0</v>
      </c>
      <c r="J9" s="73">
        <f t="shared" si="8"/>
        <v>0</v>
      </c>
      <c r="K9" s="7"/>
      <c r="L9" s="7"/>
      <c r="M9" s="7"/>
      <c r="N9" s="7"/>
      <c r="O9" s="7">
        <v>0</v>
      </c>
      <c r="P9" s="7">
        <v>600</v>
      </c>
      <c r="Q9" s="7">
        <f t="shared" si="10"/>
        <v>500</v>
      </c>
      <c r="R9" s="74">
        <v>8500000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1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C23" s="10" t="s">
        <v>90</v>
      </c>
      <c r="F23" s="10" t="s">
        <v>91</v>
      </c>
    </row>
    <row r="24" spans="1:19" s="10" customFormat="1" x14ac:dyDescent="0.25">
      <c r="C24" s="68" t="s">
        <v>74</v>
      </c>
      <c r="D24" s="68" t="s">
        <v>83</v>
      </c>
      <c r="F24" s="69"/>
    </row>
    <row r="25" spans="1:19" s="10" customFormat="1" x14ac:dyDescent="0.25">
      <c r="C25" s="68" t="s">
        <v>1</v>
      </c>
      <c r="D25" s="68">
        <v>4500000</v>
      </c>
      <c r="F25" s="70"/>
    </row>
    <row r="26" spans="1:19" s="10" customFormat="1" x14ac:dyDescent="0.25">
      <c r="F26" s="70"/>
    </row>
    <row r="27" spans="1:19" s="10" customFormat="1" x14ac:dyDescent="0.25">
      <c r="C27" s="10" t="s">
        <v>90</v>
      </c>
      <c r="F27" s="70"/>
    </row>
    <row r="28" spans="1:19" s="10" customFormat="1" x14ac:dyDescent="0.25">
      <c r="C28" s="68" t="s">
        <v>74</v>
      </c>
      <c r="D28" s="68" t="s">
        <v>83</v>
      </c>
      <c r="F28" s="53" t="s">
        <v>84</v>
      </c>
      <c r="G28" s="53">
        <v>296</v>
      </c>
    </row>
    <row r="29" spans="1:19" s="10" customFormat="1" x14ac:dyDescent="0.25">
      <c r="C29" s="68" t="s">
        <v>1</v>
      </c>
      <c r="D29" s="68">
        <v>4500000</v>
      </c>
      <c r="F29" s="53" t="s">
        <v>71</v>
      </c>
      <c r="G29" s="53">
        <v>355</v>
      </c>
      <c r="H29" s="10">
        <f>G29/G28</f>
        <v>1.1993243243243243</v>
      </c>
    </row>
    <row r="30" spans="1:19" s="10" customFormat="1" x14ac:dyDescent="0.25">
      <c r="F30" s="53" t="s">
        <v>72</v>
      </c>
      <c r="G30" s="53">
        <v>17600</v>
      </c>
    </row>
    <row r="31" spans="1:19" s="10" customFormat="1" x14ac:dyDescent="0.25">
      <c r="C31" s="71"/>
      <c r="D31" s="71"/>
      <c r="F31" s="71" t="s">
        <v>73</v>
      </c>
      <c r="G31" s="71">
        <f>G28*G30</f>
        <v>5209600</v>
      </c>
      <c r="H31" s="10">
        <f>G31/D29</f>
        <v>1.157688888888889</v>
      </c>
    </row>
    <row r="32" spans="1:19" s="10" customFormat="1" x14ac:dyDescent="0.25">
      <c r="C32" s="71"/>
      <c r="D32" s="71"/>
      <c r="F32" s="71" t="s">
        <v>24</v>
      </c>
      <c r="G32" s="71">
        <f>G31*90%</f>
        <v>4688640</v>
      </c>
    </row>
    <row r="33" spans="3:7" s="10" customFormat="1" x14ac:dyDescent="0.25">
      <c r="C33" s="71"/>
      <c r="D33" s="71"/>
      <c r="F33" s="71" t="s">
        <v>25</v>
      </c>
      <c r="G33" s="71">
        <f>G31*80%</f>
        <v>4167680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38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2024-01-31T13:18:41Z</dcterms:modified>
</cp:coreProperties>
</file>