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umbai\SBI\Dombivli (East) Branch\Rajuri Steel &amp; Alloys Private Limited - Industrial Land &amp; Building\"/>
    </mc:Choice>
  </mc:AlternateContent>
  <xr:revisionPtr revIDLastSave="0" documentId="13_ncr:1_{DAE6A849-5BFF-466A-B005-716423ADC39E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Valuation" sheetId="2" r:id="rId1"/>
    <sheet name="Sheet1" sheetId="5" r:id="rId2"/>
    <sheet name="Sheet2" sheetId="4" r:id="rId3"/>
    <sheet name="Location" sheetId="3" r:id="rId4"/>
    <sheet name="Sheet3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5" i="5" l="1"/>
  <c r="C61" i="5"/>
  <c r="C60" i="5"/>
  <c r="C37" i="6"/>
  <c r="H36" i="6"/>
  <c r="J36" i="6" s="1"/>
  <c r="G36" i="6"/>
  <c r="O36" i="6" s="1"/>
  <c r="H35" i="6"/>
  <c r="J35" i="6" s="1"/>
  <c r="G35" i="6"/>
  <c r="O35" i="6" s="1"/>
  <c r="H34" i="6"/>
  <c r="J34" i="6" s="1"/>
  <c r="G34" i="6"/>
  <c r="O34" i="6" s="1"/>
  <c r="H33" i="6"/>
  <c r="J33" i="6" s="1"/>
  <c r="G33" i="6"/>
  <c r="O33" i="6" s="1"/>
  <c r="H32" i="6"/>
  <c r="J32" i="6" s="1"/>
  <c r="G32" i="6"/>
  <c r="O32" i="6" s="1"/>
  <c r="H31" i="6"/>
  <c r="J31" i="6" s="1"/>
  <c r="G31" i="6"/>
  <c r="O31" i="6" s="1"/>
  <c r="O30" i="6"/>
  <c r="H30" i="6"/>
  <c r="I30" i="6" s="1"/>
  <c r="I29" i="6"/>
  <c r="H29" i="6"/>
  <c r="J29" i="6" s="1"/>
  <c r="G29" i="6"/>
  <c r="O28" i="6"/>
  <c r="H28" i="6"/>
  <c r="J28" i="6" s="1"/>
  <c r="K28" i="6" s="1"/>
  <c r="L28" i="6" s="1"/>
  <c r="N28" i="6" s="1"/>
  <c r="O27" i="6"/>
  <c r="H27" i="6"/>
  <c r="J27" i="6" s="1"/>
  <c r="K27" i="6" s="1"/>
  <c r="L27" i="6" s="1"/>
  <c r="N27" i="6" s="1"/>
  <c r="O26" i="6"/>
  <c r="H26" i="6"/>
  <c r="J26" i="6" s="1"/>
  <c r="K26" i="6" s="1"/>
  <c r="L26" i="6" s="1"/>
  <c r="N26" i="6" s="1"/>
  <c r="O25" i="6"/>
  <c r="H25" i="6"/>
  <c r="J25" i="6" s="1"/>
  <c r="K25" i="6" s="1"/>
  <c r="L25" i="6" s="1"/>
  <c r="N25" i="6" s="1"/>
  <c r="O24" i="6"/>
  <c r="H24" i="6"/>
  <c r="J24" i="6" s="1"/>
  <c r="K24" i="6" s="1"/>
  <c r="L24" i="6" s="1"/>
  <c r="N24" i="6" s="1"/>
  <c r="O23" i="6"/>
  <c r="H23" i="6"/>
  <c r="J23" i="6" s="1"/>
  <c r="K23" i="6" s="1"/>
  <c r="L23" i="6" s="1"/>
  <c r="N23" i="6" s="1"/>
  <c r="O22" i="6"/>
  <c r="H22" i="6"/>
  <c r="J22" i="6" s="1"/>
  <c r="K22" i="6" s="1"/>
  <c r="L22" i="6" s="1"/>
  <c r="N22" i="6" s="1"/>
  <c r="O21" i="6"/>
  <c r="H21" i="6"/>
  <c r="J21" i="6" s="1"/>
  <c r="K21" i="6" s="1"/>
  <c r="L21" i="6" s="1"/>
  <c r="N21" i="6" s="1"/>
  <c r="O20" i="6"/>
  <c r="H20" i="6"/>
  <c r="J20" i="6" s="1"/>
  <c r="K20" i="6" s="1"/>
  <c r="L20" i="6" s="1"/>
  <c r="N20" i="6" s="1"/>
  <c r="O19" i="6"/>
  <c r="H19" i="6"/>
  <c r="J19" i="6" s="1"/>
  <c r="K19" i="6" s="1"/>
  <c r="L19" i="6" s="1"/>
  <c r="N19" i="6" s="1"/>
  <c r="O18" i="6"/>
  <c r="H18" i="6"/>
  <c r="J18" i="6" s="1"/>
  <c r="K18" i="6" s="1"/>
  <c r="L18" i="6" s="1"/>
  <c r="N18" i="6" s="1"/>
  <c r="O17" i="6"/>
  <c r="H17" i="6"/>
  <c r="J17" i="6" s="1"/>
  <c r="K17" i="6" s="1"/>
  <c r="L17" i="6" s="1"/>
  <c r="N17" i="6" s="1"/>
  <c r="O16" i="6"/>
  <c r="H16" i="6"/>
  <c r="J16" i="6" s="1"/>
  <c r="K16" i="6" s="1"/>
  <c r="L16" i="6" s="1"/>
  <c r="N16" i="6" s="1"/>
  <c r="O15" i="6"/>
  <c r="H15" i="6"/>
  <c r="J15" i="6" s="1"/>
  <c r="K15" i="6" s="1"/>
  <c r="L15" i="6" s="1"/>
  <c r="N15" i="6" s="1"/>
  <c r="O14" i="6"/>
  <c r="K14" i="6"/>
  <c r="L14" i="6" s="1"/>
  <c r="N14" i="6" s="1"/>
  <c r="H14" i="6"/>
  <c r="J14" i="6" s="1"/>
  <c r="O13" i="6"/>
  <c r="H13" i="6"/>
  <c r="J13" i="6" s="1"/>
  <c r="K13" i="6" s="1"/>
  <c r="L13" i="6" s="1"/>
  <c r="N13" i="6" s="1"/>
  <c r="O12" i="6"/>
  <c r="H12" i="6"/>
  <c r="J12" i="6" s="1"/>
  <c r="K12" i="6" s="1"/>
  <c r="L12" i="6" s="1"/>
  <c r="N12" i="6" s="1"/>
  <c r="O11" i="6"/>
  <c r="H11" i="6"/>
  <c r="J11" i="6" s="1"/>
  <c r="K11" i="6" s="1"/>
  <c r="L11" i="6" s="1"/>
  <c r="N11" i="6" s="1"/>
  <c r="O10" i="6"/>
  <c r="H10" i="6"/>
  <c r="J10" i="6" s="1"/>
  <c r="K10" i="6" s="1"/>
  <c r="L10" i="6" s="1"/>
  <c r="N10" i="6" s="1"/>
  <c r="O9" i="6"/>
  <c r="H9" i="6"/>
  <c r="J9" i="6" s="1"/>
  <c r="K9" i="6" s="1"/>
  <c r="L9" i="6" s="1"/>
  <c r="N9" i="6" s="1"/>
  <c r="H8" i="6"/>
  <c r="J8" i="6" s="1"/>
  <c r="K8" i="6" s="1"/>
  <c r="L8" i="6" s="1"/>
  <c r="N8" i="6" s="1"/>
  <c r="G8" i="6"/>
  <c r="H7" i="6"/>
  <c r="G7" i="6"/>
  <c r="O7" i="6" s="1"/>
  <c r="O6" i="6"/>
  <c r="H6" i="6"/>
  <c r="I6" i="6" s="1"/>
  <c r="O5" i="6"/>
  <c r="H5" i="6"/>
  <c r="I5" i="6" s="1"/>
  <c r="O4" i="6"/>
  <c r="H4" i="6"/>
  <c r="I4" i="6" s="1"/>
  <c r="O3" i="6"/>
  <c r="H3" i="6"/>
  <c r="I3" i="6" s="1"/>
  <c r="G41" i="5"/>
  <c r="G40" i="5"/>
  <c r="G39" i="5"/>
  <c r="G38" i="5"/>
  <c r="O38" i="5" s="1"/>
  <c r="G37" i="5"/>
  <c r="O37" i="5" s="1"/>
  <c r="G36" i="5"/>
  <c r="G34" i="5"/>
  <c r="G13" i="5"/>
  <c r="G12" i="5"/>
  <c r="O34" i="5"/>
  <c r="I92" i="5"/>
  <c r="H92" i="5"/>
  <c r="G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C52" i="5"/>
  <c r="C58" i="5" s="1"/>
  <c r="C47" i="5"/>
  <c r="C57" i="5" s="1"/>
  <c r="C42" i="5"/>
  <c r="U41" i="5"/>
  <c r="O41" i="5"/>
  <c r="J41" i="5"/>
  <c r="K41" i="5" s="1"/>
  <c r="L41" i="5" s="1"/>
  <c r="N41" i="5" s="1"/>
  <c r="I41" i="5"/>
  <c r="H41" i="5"/>
  <c r="U40" i="5"/>
  <c r="O40" i="5"/>
  <c r="H40" i="5"/>
  <c r="J40" i="5" s="1"/>
  <c r="K40" i="5" s="1"/>
  <c r="L40" i="5" s="1"/>
  <c r="N40" i="5" s="1"/>
  <c r="U39" i="5"/>
  <c r="O39" i="5"/>
  <c r="H39" i="5"/>
  <c r="U38" i="5"/>
  <c r="H38" i="5"/>
  <c r="J38" i="5" s="1"/>
  <c r="U37" i="5"/>
  <c r="I37" i="5"/>
  <c r="H37" i="5"/>
  <c r="J37" i="5" s="1"/>
  <c r="K37" i="5" s="1"/>
  <c r="L37" i="5" s="1"/>
  <c r="N37" i="5" s="1"/>
  <c r="U36" i="5"/>
  <c r="O36" i="5"/>
  <c r="H36" i="5"/>
  <c r="J36" i="5" s="1"/>
  <c r="K36" i="5" s="1"/>
  <c r="L36" i="5" s="1"/>
  <c r="N36" i="5" s="1"/>
  <c r="U35" i="5"/>
  <c r="O35" i="5"/>
  <c r="H35" i="5"/>
  <c r="J35" i="5" s="1"/>
  <c r="K35" i="5" s="1"/>
  <c r="L35" i="5" s="1"/>
  <c r="N35" i="5" s="1"/>
  <c r="U34" i="5"/>
  <c r="H34" i="5"/>
  <c r="U33" i="5"/>
  <c r="O33" i="5"/>
  <c r="H33" i="5"/>
  <c r="U32" i="5"/>
  <c r="O32" i="5"/>
  <c r="H32" i="5"/>
  <c r="U31" i="5"/>
  <c r="O31" i="5"/>
  <c r="H31" i="5"/>
  <c r="U30" i="5"/>
  <c r="O30" i="5"/>
  <c r="H30" i="5"/>
  <c r="U29" i="5"/>
  <c r="O29" i="5"/>
  <c r="H29" i="5"/>
  <c r="U28" i="5"/>
  <c r="O28" i="5"/>
  <c r="H28" i="5"/>
  <c r="U27" i="5"/>
  <c r="O27" i="5"/>
  <c r="H27" i="5"/>
  <c r="U26" i="5"/>
  <c r="O26" i="5"/>
  <c r="H26" i="5"/>
  <c r="U25" i="5"/>
  <c r="O25" i="5"/>
  <c r="H25" i="5"/>
  <c r="U24" i="5"/>
  <c r="O24" i="5"/>
  <c r="H24" i="5"/>
  <c r="U23" i="5"/>
  <c r="O23" i="5"/>
  <c r="H23" i="5"/>
  <c r="U22" i="5"/>
  <c r="O22" i="5"/>
  <c r="H22" i="5"/>
  <c r="U21" i="5"/>
  <c r="O21" i="5"/>
  <c r="H21" i="5"/>
  <c r="U20" i="5"/>
  <c r="O20" i="5"/>
  <c r="H20" i="5"/>
  <c r="U19" i="5"/>
  <c r="O19" i="5"/>
  <c r="H19" i="5"/>
  <c r="U18" i="5"/>
  <c r="O18" i="5"/>
  <c r="H18" i="5"/>
  <c r="U17" i="5"/>
  <c r="O17" i="5"/>
  <c r="H17" i="5"/>
  <c r="U16" i="5"/>
  <c r="O16" i="5"/>
  <c r="H16" i="5"/>
  <c r="U15" i="5"/>
  <c r="O15" i="5"/>
  <c r="H15" i="5"/>
  <c r="U14" i="5"/>
  <c r="O14" i="5"/>
  <c r="H14" i="5"/>
  <c r="U13" i="5"/>
  <c r="O13" i="5"/>
  <c r="I13" i="5"/>
  <c r="H13" i="5"/>
  <c r="J13" i="5" s="1"/>
  <c r="K13" i="5" s="1"/>
  <c r="L13" i="5" s="1"/>
  <c r="N13" i="5" s="1"/>
  <c r="U12" i="5"/>
  <c r="O12" i="5"/>
  <c r="J12" i="5"/>
  <c r="K12" i="5" s="1"/>
  <c r="L12" i="5" s="1"/>
  <c r="N12" i="5" s="1"/>
  <c r="I12" i="5"/>
  <c r="H12" i="5"/>
  <c r="U11" i="5"/>
  <c r="O11" i="5"/>
  <c r="I11" i="5"/>
  <c r="H11" i="5"/>
  <c r="J11" i="5" s="1"/>
  <c r="K11" i="5" s="1"/>
  <c r="L11" i="5" s="1"/>
  <c r="N11" i="5" s="1"/>
  <c r="U10" i="5"/>
  <c r="O10" i="5"/>
  <c r="K10" i="5"/>
  <c r="L10" i="5" s="1"/>
  <c r="N10" i="5" s="1"/>
  <c r="M10" i="5" s="1"/>
  <c r="J10" i="5"/>
  <c r="I10" i="5"/>
  <c r="H10" i="5"/>
  <c r="U9" i="5"/>
  <c r="O9" i="5"/>
  <c r="I9" i="5"/>
  <c r="H9" i="5"/>
  <c r="J9" i="5" s="1"/>
  <c r="K9" i="5" s="1"/>
  <c r="L9" i="5" s="1"/>
  <c r="N9" i="5" s="1"/>
  <c r="U8" i="5"/>
  <c r="O8" i="5"/>
  <c r="K8" i="5"/>
  <c r="L8" i="5" s="1"/>
  <c r="N8" i="5" s="1"/>
  <c r="M8" i="5" s="1"/>
  <c r="J8" i="5"/>
  <c r="I8" i="5"/>
  <c r="H8" i="5"/>
  <c r="C4" i="5"/>
  <c r="C55" i="5" s="1"/>
  <c r="I3" i="5"/>
  <c r="L2" i="5"/>
  <c r="J2" i="5"/>
  <c r="F2" i="5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O1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I92" i="2"/>
  <c r="H92" i="2"/>
  <c r="G92" i="2"/>
  <c r="C42" i="2"/>
  <c r="O41" i="2"/>
  <c r="H41" i="2"/>
  <c r="J41" i="2" s="1"/>
  <c r="K41" i="2" s="1"/>
  <c r="L41" i="2" s="1"/>
  <c r="N41" i="2" s="1"/>
  <c r="O40" i="2"/>
  <c r="H40" i="2"/>
  <c r="J40" i="2" s="1"/>
  <c r="K40" i="2" s="1"/>
  <c r="L40" i="2" s="1"/>
  <c r="N40" i="2" s="1"/>
  <c r="O39" i="2"/>
  <c r="H39" i="2"/>
  <c r="J39" i="2" s="1"/>
  <c r="K39" i="2" s="1"/>
  <c r="L39" i="2" s="1"/>
  <c r="N39" i="2" s="1"/>
  <c r="O38" i="2"/>
  <c r="H38" i="2"/>
  <c r="J38" i="2" s="1"/>
  <c r="K38" i="2" s="1"/>
  <c r="L38" i="2" s="1"/>
  <c r="N38" i="2" s="1"/>
  <c r="O37" i="2"/>
  <c r="H37" i="2"/>
  <c r="J37" i="2" s="1"/>
  <c r="K37" i="2" s="1"/>
  <c r="L37" i="2" s="1"/>
  <c r="N37" i="2" s="1"/>
  <c r="O36" i="2"/>
  <c r="H36" i="2"/>
  <c r="J36" i="2" s="1"/>
  <c r="K36" i="2" s="1"/>
  <c r="L36" i="2" s="1"/>
  <c r="N36" i="2" s="1"/>
  <c r="O35" i="2"/>
  <c r="H35" i="2"/>
  <c r="J35" i="2" s="1"/>
  <c r="K35" i="2" s="1"/>
  <c r="L35" i="2" s="1"/>
  <c r="N35" i="2" s="1"/>
  <c r="O34" i="2"/>
  <c r="H34" i="2"/>
  <c r="J34" i="2" s="1"/>
  <c r="K34" i="2" s="1"/>
  <c r="L34" i="2" s="1"/>
  <c r="N34" i="2" s="1"/>
  <c r="O33" i="2"/>
  <c r="H33" i="2"/>
  <c r="J33" i="2" s="1"/>
  <c r="K33" i="2" s="1"/>
  <c r="L33" i="2" s="1"/>
  <c r="N33" i="2" s="1"/>
  <c r="O32" i="2"/>
  <c r="H32" i="2"/>
  <c r="J32" i="2" s="1"/>
  <c r="K32" i="2" s="1"/>
  <c r="L32" i="2" s="1"/>
  <c r="N32" i="2" s="1"/>
  <c r="O31" i="2"/>
  <c r="H31" i="2"/>
  <c r="J31" i="2" s="1"/>
  <c r="K31" i="2" s="1"/>
  <c r="L31" i="2" s="1"/>
  <c r="N31" i="2" s="1"/>
  <c r="O30" i="2"/>
  <c r="H30" i="2"/>
  <c r="J30" i="2" s="1"/>
  <c r="K30" i="2" s="1"/>
  <c r="L30" i="2" s="1"/>
  <c r="N30" i="2" s="1"/>
  <c r="O29" i="2"/>
  <c r="H29" i="2"/>
  <c r="J29" i="2" s="1"/>
  <c r="K29" i="2" s="1"/>
  <c r="L29" i="2" s="1"/>
  <c r="N29" i="2" s="1"/>
  <c r="O28" i="2"/>
  <c r="H28" i="2"/>
  <c r="J28" i="2" s="1"/>
  <c r="K28" i="2" s="1"/>
  <c r="L28" i="2" s="1"/>
  <c r="N28" i="2" s="1"/>
  <c r="O27" i="2"/>
  <c r="H27" i="2"/>
  <c r="J27" i="2" s="1"/>
  <c r="K27" i="2" s="1"/>
  <c r="L27" i="2" s="1"/>
  <c r="N27" i="2" s="1"/>
  <c r="O26" i="2"/>
  <c r="H26" i="2"/>
  <c r="J26" i="2" s="1"/>
  <c r="K26" i="2" s="1"/>
  <c r="L26" i="2" s="1"/>
  <c r="N26" i="2" s="1"/>
  <c r="O25" i="2"/>
  <c r="H25" i="2"/>
  <c r="J25" i="2" s="1"/>
  <c r="K25" i="2" s="1"/>
  <c r="L25" i="2" s="1"/>
  <c r="N25" i="2" s="1"/>
  <c r="O24" i="2"/>
  <c r="H24" i="2"/>
  <c r="J24" i="2" s="1"/>
  <c r="K24" i="2" s="1"/>
  <c r="L24" i="2" s="1"/>
  <c r="N24" i="2" s="1"/>
  <c r="O23" i="2"/>
  <c r="H23" i="2"/>
  <c r="J23" i="2" s="1"/>
  <c r="K23" i="2" s="1"/>
  <c r="L23" i="2" s="1"/>
  <c r="N23" i="2" s="1"/>
  <c r="O22" i="2"/>
  <c r="H22" i="2"/>
  <c r="J22" i="2" s="1"/>
  <c r="K22" i="2" s="1"/>
  <c r="L22" i="2" s="1"/>
  <c r="N22" i="2" s="1"/>
  <c r="O21" i="2"/>
  <c r="H21" i="2"/>
  <c r="J21" i="2" s="1"/>
  <c r="K21" i="2" s="1"/>
  <c r="L21" i="2" s="1"/>
  <c r="N21" i="2" s="1"/>
  <c r="O20" i="2"/>
  <c r="H20" i="2"/>
  <c r="J20" i="2" s="1"/>
  <c r="K20" i="2" s="1"/>
  <c r="L20" i="2" s="1"/>
  <c r="N20" i="2" s="1"/>
  <c r="O19" i="2"/>
  <c r="H19" i="2"/>
  <c r="J19" i="2" s="1"/>
  <c r="K19" i="2" s="1"/>
  <c r="L19" i="2" s="1"/>
  <c r="N19" i="2" s="1"/>
  <c r="O18" i="2"/>
  <c r="H18" i="2"/>
  <c r="J18" i="2" s="1"/>
  <c r="K18" i="2" s="1"/>
  <c r="L18" i="2" s="1"/>
  <c r="N18" i="2" s="1"/>
  <c r="O17" i="2"/>
  <c r="H17" i="2"/>
  <c r="J17" i="2" s="1"/>
  <c r="K17" i="2" s="1"/>
  <c r="L17" i="2" s="1"/>
  <c r="N17" i="2" s="1"/>
  <c r="O16" i="2"/>
  <c r="H16" i="2"/>
  <c r="J16" i="2" s="1"/>
  <c r="K16" i="2" s="1"/>
  <c r="L16" i="2" s="1"/>
  <c r="N16" i="2" s="1"/>
  <c r="O15" i="2"/>
  <c r="H15" i="2"/>
  <c r="J15" i="2" s="1"/>
  <c r="K15" i="2" s="1"/>
  <c r="L15" i="2" s="1"/>
  <c r="N15" i="2" s="1"/>
  <c r="O14" i="2"/>
  <c r="H14" i="2"/>
  <c r="J14" i="2" s="1"/>
  <c r="K14" i="2" s="1"/>
  <c r="L14" i="2" s="1"/>
  <c r="N14" i="2" s="1"/>
  <c r="O13" i="2"/>
  <c r="H13" i="2"/>
  <c r="J13" i="2" s="1"/>
  <c r="K13" i="2" s="1"/>
  <c r="L13" i="2" s="1"/>
  <c r="N13" i="2" s="1"/>
  <c r="H12" i="2"/>
  <c r="J12" i="2" s="1"/>
  <c r="K12" i="2" s="1"/>
  <c r="L12" i="2" s="1"/>
  <c r="N12" i="2" s="1"/>
  <c r="M12" i="2" s="1"/>
  <c r="O11" i="2"/>
  <c r="H11" i="2"/>
  <c r="J11" i="2" s="1"/>
  <c r="K11" i="2" s="1"/>
  <c r="L11" i="2" s="1"/>
  <c r="N11" i="2" s="1"/>
  <c r="O10" i="2"/>
  <c r="H10" i="2"/>
  <c r="J10" i="2" s="1"/>
  <c r="K10" i="2" s="1"/>
  <c r="L10" i="2" s="1"/>
  <c r="N10" i="2" s="1"/>
  <c r="O9" i="2"/>
  <c r="H9" i="2"/>
  <c r="J9" i="2" s="1"/>
  <c r="K9" i="2" s="1"/>
  <c r="L9" i="2" s="1"/>
  <c r="N9" i="2" s="1"/>
  <c r="O8" i="2"/>
  <c r="O42" i="2" s="1"/>
  <c r="H8" i="2"/>
  <c r="J8" i="2" s="1"/>
  <c r="K8" i="2" s="1"/>
  <c r="L8" i="2" s="1"/>
  <c r="N8" i="2" s="1"/>
  <c r="F2" i="2"/>
  <c r="I3" i="2"/>
  <c r="K2" i="2" s="1"/>
  <c r="J3" i="6" l="1"/>
  <c r="K3" i="6" s="1"/>
  <c r="L3" i="6" s="1"/>
  <c r="N3" i="6" s="1"/>
  <c r="M3" i="6" s="1"/>
  <c r="J4" i="6"/>
  <c r="K4" i="6" s="1"/>
  <c r="L4" i="6" s="1"/>
  <c r="N4" i="6" s="1"/>
  <c r="M4" i="6" s="1"/>
  <c r="J5" i="6"/>
  <c r="K5" i="6" s="1"/>
  <c r="L5" i="6" s="1"/>
  <c r="N5" i="6" s="1"/>
  <c r="M5" i="6" s="1"/>
  <c r="J6" i="6"/>
  <c r="K6" i="6" s="1"/>
  <c r="L6" i="6" s="1"/>
  <c r="N6" i="6" s="1"/>
  <c r="M6" i="6" s="1"/>
  <c r="J30" i="6"/>
  <c r="K30" i="6" s="1"/>
  <c r="L30" i="6" s="1"/>
  <c r="N30" i="6" s="1"/>
  <c r="M22" i="6"/>
  <c r="M26" i="6"/>
  <c r="I31" i="6"/>
  <c r="I32" i="6"/>
  <c r="K29" i="6"/>
  <c r="I34" i="6"/>
  <c r="I35" i="6"/>
  <c r="I36" i="6"/>
  <c r="M14" i="6"/>
  <c r="M24" i="6"/>
  <c r="M28" i="6"/>
  <c r="O8" i="6"/>
  <c r="M8" i="6" s="1"/>
  <c r="M18" i="6"/>
  <c r="M11" i="6"/>
  <c r="M15" i="6"/>
  <c r="M19" i="6"/>
  <c r="M10" i="6"/>
  <c r="I7" i="6"/>
  <c r="J7" i="6"/>
  <c r="K7" i="6" s="1"/>
  <c r="L7" i="6" s="1"/>
  <c r="N7" i="6" s="1"/>
  <c r="M7" i="6" s="1"/>
  <c r="M9" i="6"/>
  <c r="M13" i="6"/>
  <c r="M17" i="6"/>
  <c r="M21" i="6"/>
  <c r="M30" i="6"/>
  <c r="M12" i="6"/>
  <c r="M16" i="6"/>
  <c r="M20" i="6"/>
  <c r="M23" i="6"/>
  <c r="M25" i="6"/>
  <c r="M27" i="6"/>
  <c r="K33" i="6"/>
  <c r="L33" i="6" s="1"/>
  <c r="N33" i="6" s="1"/>
  <c r="M33" i="6" s="1"/>
  <c r="O29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L29" i="6"/>
  <c r="N29" i="6" s="1"/>
  <c r="K31" i="6"/>
  <c r="L31" i="6" s="1"/>
  <c r="N31" i="6" s="1"/>
  <c r="M31" i="6" s="1"/>
  <c r="I33" i="6"/>
  <c r="K35" i="6"/>
  <c r="L35" i="6" s="1"/>
  <c r="N35" i="6" s="1"/>
  <c r="M35" i="6" s="1"/>
  <c r="K34" i="6"/>
  <c r="L34" i="6" s="1"/>
  <c r="N34" i="6" s="1"/>
  <c r="M34" i="6" s="1"/>
  <c r="K32" i="6"/>
  <c r="L32" i="6" s="1"/>
  <c r="N32" i="6" s="1"/>
  <c r="M32" i="6" s="1"/>
  <c r="K36" i="6"/>
  <c r="L36" i="6" s="1"/>
  <c r="N36" i="6" s="1"/>
  <c r="M36" i="6" s="1"/>
  <c r="N42" i="2"/>
  <c r="R42" i="2" s="1"/>
  <c r="R41" i="2"/>
  <c r="I38" i="5"/>
  <c r="M9" i="5"/>
  <c r="M12" i="5"/>
  <c r="J92" i="5"/>
  <c r="K38" i="5"/>
  <c r="L38" i="5" s="1"/>
  <c r="N38" i="5" s="1"/>
  <c r="M38" i="5" s="1"/>
  <c r="M11" i="5"/>
  <c r="J15" i="5"/>
  <c r="K15" i="5" s="1"/>
  <c r="L15" i="5" s="1"/>
  <c r="N15" i="5" s="1"/>
  <c r="I15" i="5"/>
  <c r="J19" i="5"/>
  <c r="K19" i="5" s="1"/>
  <c r="L19" i="5" s="1"/>
  <c r="N19" i="5" s="1"/>
  <c r="I19" i="5"/>
  <c r="J23" i="5"/>
  <c r="K23" i="5" s="1"/>
  <c r="L23" i="5" s="1"/>
  <c r="N23" i="5" s="1"/>
  <c r="I23" i="5"/>
  <c r="J27" i="5"/>
  <c r="K27" i="5" s="1"/>
  <c r="L27" i="5" s="1"/>
  <c r="N27" i="5" s="1"/>
  <c r="I27" i="5"/>
  <c r="J31" i="5"/>
  <c r="K31" i="5" s="1"/>
  <c r="L31" i="5" s="1"/>
  <c r="N31" i="5" s="1"/>
  <c r="I31" i="5"/>
  <c r="M36" i="5"/>
  <c r="J39" i="5"/>
  <c r="K39" i="5" s="1"/>
  <c r="L39" i="5" s="1"/>
  <c r="N39" i="5" s="1"/>
  <c r="I39" i="5"/>
  <c r="M40" i="5"/>
  <c r="J16" i="5"/>
  <c r="K16" i="5" s="1"/>
  <c r="L16" i="5" s="1"/>
  <c r="N16" i="5" s="1"/>
  <c r="I16" i="5"/>
  <c r="J20" i="5"/>
  <c r="K20" i="5" s="1"/>
  <c r="L20" i="5" s="1"/>
  <c r="N20" i="5" s="1"/>
  <c r="I20" i="5"/>
  <c r="J24" i="5"/>
  <c r="K24" i="5" s="1"/>
  <c r="L24" i="5" s="1"/>
  <c r="N24" i="5" s="1"/>
  <c r="I24" i="5"/>
  <c r="J28" i="5"/>
  <c r="K28" i="5" s="1"/>
  <c r="L28" i="5" s="1"/>
  <c r="N28" i="5" s="1"/>
  <c r="I28" i="5"/>
  <c r="J32" i="5"/>
  <c r="K32" i="5" s="1"/>
  <c r="L32" i="5" s="1"/>
  <c r="N32" i="5" s="1"/>
  <c r="I32" i="5"/>
  <c r="J17" i="5"/>
  <c r="K17" i="5" s="1"/>
  <c r="L17" i="5" s="1"/>
  <c r="N17" i="5" s="1"/>
  <c r="I17" i="5"/>
  <c r="J21" i="5"/>
  <c r="K21" i="5" s="1"/>
  <c r="L21" i="5" s="1"/>
  <c r="N21" i="5" s="1"/>
  <c r="I21" i="5"/>
  <c r="J25" i="5"/>
  <c r="K25" i="5" s="1"/>
  <c r="L25" i="5" s="1"/>
  <c r="N25" i="5" s="1"/>
  <c r="I25" i="5"/>
  <c r="J29" i="5"/>
  <c r="K29" i="5" s="1"/>
  <c r="L29" i="5" s="1"/>
  <c r="N29" i="5" s="1"/>
  <c r="I29" i="5"/>
  <c r="J33" i="5"/>
  <c r="K33" i="5" s="1"/>
  <c r="L33" i="5" s="1"/>
  <c r="N33" i="5" s="1"/>
  <c r="I33" i="5"/>
  <c r="O42" i="5"/>
  <c r="M13" i="5"/>
  <c r="J14" i="5"/>
  <c r="K14" i="5" s="1"/>
  <c r="L14" i="5" s="1"/>
  <c r="N14" i="5" s="1"/>
  <c r="I14" i="5"/>
  <c r="J18" i="5"/>
  <c r="K18" i="5" s="1"/>
  <c r="L18" i="5" s="1"/>
  <c r="N18" i="5" s="1"/>
  <c r="I18" i="5"/>
  <c r="J22" i="5"/>
  <c r="K22" i="5" s="1"/>
  <c r="L22" i="5" s="1"/>
  <c r="N22" i="5" s="1"/>
  <c r="I22" i="5"/>
  <c r="J26" i="5"/>
  <c r="K26" i="5" s="1"/>
  <c r="L26" i="5" s="1"/>
  <c r="N26" i="5" s="1"/>
  <c r="I26" i="5"/>
  <c r="J30" i="5"/>
  <c r="K30" i="5" s="1"/>
  <c r="L30" i="5" s="1"/>
  <c r="N30" i="5" s="1"/>
  <c r="I30" i="5"/>
  <c r="J34" i="5"/>
  <c r="K34" i="5" s="1"/>
  <c r="L34" i="5" s="1"/>
  <c r="N34" i="5" s="1"/>
  <c r="I34" i="5"/>
  <c r="M35" i="5"/>
  <c r="M37" i="5"/>
  <c r="M41" i="5"/>
  <c r="I35" i="5"/>
  <c r="I36" i="5"/>
  <c r="I40" i="5"/>
  <c r="J92" i="2"/>
  <c r="M40" i="2"/>
  <c r="M32" i="2"/>
  <c r="M34" i="2"/>
  <c r="M36" i="2"/>
  <c r="M38" i="2"/>
  <c r="M33" i="2"/>
  <c r="M35" i="2"/>
  <c r="M37" i="2"/>
  <c r="M39" i="2"/>
  <c r="M41" i="2"/>
  <c r="M29" i="2"/>
  <c r="M27" i="2"/>
  <c r="M31" i="2"/>
  <c r="M28" i="2"/>
  <c r="M30" i="2"/>
  <c r="I31" i="2"/>
  <c r="I32" i="2"/>
  <c r="I33" i="2"/>
  <c r="I34" i="2"/>
  <c r="I35" i="2"/>
  <c r="I36" i="2"/>
  <c r="I37" i="2"/>
  <c r="I38" i="2"/>
  <c r="I39" i="2"/>
  <c r="I40" i="2"/>
  <c r="I41" i="2"/>
  <c r="I27" i="2"/>
  <c r="I28" i="2"/>
  <c r="I29" i="2"/>
  <c r="I30" i="2"/>
  <c r="M15" i="2"/>
  <c r="M17" i="2"/>
  <c r="M19" i="2"/>
  <c r="M21" i="2"/>
  <c r="M23" i="2"/>
  <c r="M25" i="2"/>
  <c r="M16" i="2"/>
  <c r="M18" i="2"/>
  <c r="M20" i="2"/>
  <c r="M22" i="2"/>
  <c r="M24" i="2"/>
  <c r="M26" i="2"/>
  <c r="I15" i="2"/>
  <c r="I16" i="2"/>
  <c r="I17" i="2"/>
  <c r="I18" i="2"/>
  <c r="I19" i="2"/>
  <c r="I20" i="2"/>
  <c r="I21" i="2"/>
  <c r="I22" i="2"/>
  <c r="I23" i="2"/>
  <c r="I24" i="2"/>
  <c r="I25" i="2"/>
  <c r="I26" i="2"/>
  <c r="M10" i="2"/>
  <c r="M13" i="2"/>
  <c r="M9" i="2"/>
  <c r="M11" i="2"/>
  <c r="M14" i="2"/>
  <c r="I8" i="2"/>
  <c r="M8" i="2"/>
  <c r="I9" i="2"/>
  <c r="I10" i="2"/>
  <c r="I11" i="2"/>
  <c r="I12" i="2"/>
  <c r="I13" i="2"/>
  <c r="I14" i="2"/>
  <c r="N37" i="6" l="1"/>
  <c r="M29" i="6"/>
  <c r="M37" i="6" s="1"/>
  <c r="O37" i="6"/>
  <c r="M42" i="2"/>
  <c r="S41" i="2"/>
  <c r="V41" i="2" s="1"/>
  <c r="W41" i="2" s="1"/>
  <c r="R40" i="2"/>
  <c r="M30" i="5"/>
  <c r="M33" i="5"/>
  <c r="M17" i="5"/>
  <c r="M20" i="5"/>
  <c r="M15" i="5"/>
  <c r="M39" i="5"/>
  <c r="M34" i="5"/>
  <c r="M18" i="5"/>
  <c r="M21" i="5"/>
  <c r="M24" i="5"/>
  <c r="M27" i="5"/>
  <c r="M19" i="5"/>
  <c r="M22" i="5"/>
  <c r="M25" i="5"/>
  <c r="M28" i="5"/>
  <c r="M31" i="5"/>
  <c r="M23" i="5"/>
  <c r="M26" i="5"/>
  <c r="M29" i="5"/>
  <c r="M32" i="5"/>
  <c r="M16" i="5"/>
  <c r="N42" i="5"/>
  <c r="M14" i="5"/>
  <c r="C52" i="2"/>
  <c r="C58" i="2" s="1"/>
  <c r="C47" i="2"/>
  <c r="C57" i="2" s="1"/>
  <c r="C4" i="2"/>
  <c r="C55" i="2" s="1"/>
  <c r="J2" i="2"/>
  <c r="L2" i="2" s="1"/>
  <c r="R39" i="2" l="1"/>
  <c r="S40" i="2"/>
  <c r="V40" i="2" s="1"/>
  <c r="W40" i="2" s="1"/>
  <c r="C56" i="5"/>
  <c r="R42" i="5"/>
  <c r="R41" i="5" s="1"/>
  <c r="L3" i="5"/>
  <c r="L4" i="5" s="1"/>
  <c r="M42" i="5"/>
  <c r="R38" i="2" l="1"/>
  <c r="S39" i="2"/>
  <c r="V39" i="2" s="1"/>
  <c r="W39" i="2" s="1"/>
  <c r="S41" i="5"/>
  <c r="V41" i="5" s="1"/>
  <c r="W41" i="5" s="1"/>
  <c r="R40" i="5"/>
  <c r="C62" i="5"/>
  <c r="C63" i="5" s="1"/>
  <c r="C72" i="5" s="1"/>
  <c r="C59" i="5"/>
  <c r="C56" i="2"/>
  <c r="L3" i="2"/>
  <c r="L4" i="2" s="1"/>
  <c r="C59" i="2" l="1"/>
  <c r="C62" i="2"/>
  <c r="C63" i="2" s="1"/>
  <c r="E59" i="5"/>
  <c r="C69" i="5"/>
  <c r="R37" i="2"/>
  <c r="S38" i="2"/>
  <c r="V38" i="2" s="1"/>
  <c r="W38" i="2" s="1"/>
  <c r="S40" i="5"/>
  <c r="V40" i="5" s="1"/>
  <c r="W40" i="5" s="1"/>
  <c r="R39" i="5"/>
  <c r="C71" i="5"/>
  <c r="C70" i="5"/>
  <c r="P4" i="5"/>
  <c r="R4" i="5" s="1"/>
  <c r="P3" i="5"/>
  <c r="R3" i="5" s="1"/>
  <c r="P2" i="5"/>
  <c r="R2" i="5" s="1"/>
  <c r="P4" i="2"/>
  <c r="R4" i="2" s="1"/>
  <c r="P3" i="2"/>
  <c r="C61" i="2"/>
  <c r="P2" i="2"/>
  <c r="R2" i="2" s="1"/>
  <c r="C60" i="2"/>
  <c r="R36" i="2" l="1"/>
  <c r="S37" i="2"/>
  <c r="V37" i="2" s="1"/>
  <c r="W37" i="2" s="1"/>
  <c r="S39" i="5"/>
  <c r="V39" i="5" s="1"/>
  <c r="W39" i="5" s="1"/>
  <c r="R38" i="5"/>
  <c r="R3" i="2"/>
  <c r="R35" i="2" l="1"/>
  <c r="S36" i="2"/>
  <c r="V36" i="2" s="1"/>
  <c r="W36" i="2" s="1"/>
  <c r="S38" i="5"/>
  <c r="V38" i="5" s="1"/>
  <c r="W38" i="5" s="1"/>
  <c r="R37" i="5"/>
  <c r="R34" i="2" l="1"/>
  <c r="S35" i="2"/>
  <c r="V35" i="2" s="1"/>
  <c r="S37" i="5"/>
  <c r="V37" i="5" s="1"/>
  <c r="W37" i="5" s="1"/>
  <c r="R36" i="5"/>
  <c r="R33" i="2" l="1"/>
  <c r="S34" i="2"/>
  <c r="V34" i="2" s="1"/>
  <c r="W34" i="2" s="1"/>
  <c r="S36" i="5"/>
  <c r="V36" i="5" s="1"/>
  <c r="W36" i="5" s="1"/>
  <c r="R35" i="5"/>
  <c r="R32" i="2" l="1"/>
  <c r="S33" i="2"/>
  <c r="V33" i="2" s="1"/>
  <c r="S35" i="5"/>
  <c r="V35" i="5" s="1"/>
  <c r="R34" i="5"/>
  <c r="R31" i="2" l="1"/>
  <c r="S32" i="2"/>
  <c r="V32" i="2" s="1"/>
  <c r="S34" i="5"/>
  <c r="V34" i="5" s="1"/>
  <c r="W34" i="5" s="1"/>
  <c r="R33" i="5"/>
  <c r="R30" i="2" l="1"/>
  <c r="S31" i="2"/>
  <c r="V31" i="2" s="1"/>
  <c r="S33" i="5"/>
  <c r="V33" i="5" s="1"/>
  <c r="R32" i="5"/>
  <c r="R29" i="2" l="1"/>
  <c r="S30" i="2"/>
  <c r="V30" i="2" s="1"/>
  <c r="S32" i="5"/>
  <c r="V32" i="5" s="1"/>
  <c r="R31" i="5"/>
  <c r="R28" i="2" l="1"/>
  <c r="S29" i="2"/>
  <c r="V29" i="2" s="1"/>
  <c r="S31" i="5"/>
  <c r="V31" i="5" s="1"/>
  <c r="R30" i="5"/>
  <c r="R27" i="2" l="1"/>
  <c r="S28" i="2"/>
  <c r="V28" i="2" s="1"/>
  <c r="S30" i="5"/>
  <c r="V30" i="5" s="1"/>
  <c r="R29" i="5"/>
  <c r="R26" i="2" l="1"/>
  <c r="S27" i="2"/>
  <c r="V27" i="2" s="1"/>
  <c r="S29" i="5"/>
  <c r="V29" i="5" s="1"/>
  <c r="R28" i="5"/>
  <c r="R25" i="2" l="1"/>
  <c r="S26" i="2"/>
  <c r="V26" i="2" s="1"/>
  <c r="S28" i="5"/>
  <c r="V28" i="5" s="1"/>
  <c r="R27" i="5"/>
  <c r="R24" i="2" l="1"/>
  <c r="S25" i="2"/>
  <c r="V25" i="2" s="1"/>
  <c r="S27" i="5"/>
  <c r="V27" i="5" s="1"/>
  <c r="R26" i="5"/>
  <c r="R23" i="2" l="1"/>
  <c r="S24" i="2"/>
  <c r="V24" i="2" s="1"/>
  <c r="S26" i="5"/>
  <c r="V26" i="5" s="1"/>
  <c r="R25" i="5"/>
  <c r="R22" i="2" l="1"/>
  <c r="S23" i="2"/>
  <c r="V23" i="2" s="1"/>
  <c r="S25" i="5"/>
  <c r="V25" i="5" s="1"/>
  <c r="R24" i="5"/>
  <c r="R21" i="2" l="1"/>
  <c r="S22" i="2"/>
  <c r="V22" i="2" s="1"/>
  <c r="S24" i="5"/>
  <c r="V24" i="5" s="1"/>
  <c r="R23" i="5"/>
  <c r="R20" i="2" l="1"/>
  <c r="S21" i="2"/>
  <c r="V21" i="2" s="1"/>
  <c r="S23" i="5"/>
  <c r="V23" i="5" s="1"/>
  <c r="R22" i="5"/>
  <c r="R19" i="2" l="1"/>
  <c r="S20" i="2"/>
  <c r="V20" i="2" s="1"/>
  <c r="S22" i="5"/>
  <c r="V22" i="5" s="1"/>
  <c r="R21" i="5"/>
  <c r="R18" i="2" l="1"/>
  <c r="S19" i="2"/>
  <c r="V19" i="2" s="1"/>
  <c r="S21" i="5"/>
  <c r="V21" i="5" s="1"/>
  <c r="R20" i="5"/>
  <c r="R17" i="2" l="1"/>
  <c r="S18" i="2"/>
  <c r="V18" i="2" s="1"/>
  <c r="S20" i="5"/>
  <c r="V20" i="5" s="1"/>
  <c r="R19" i="5"/>
  <c r="R16" i="2" l="1"/>
  <c r="S17" i="2"/>
  <c r="V17" i="2" s="1"/>
  <c r="S19" i="5"/>
  <c r="V19" i="5" s="1"/>
  <c r="R18" i="5"/>
  <c r="R15" i="2" l="1"/>
  <c r="S16" i="2"/>
  <c r="V16" i="2" s="1"/>
  <c r="S18" i="5"/>
  <c r="V18" i="5" s="1"/>
  <c r="R17" i="5"/>
  <c r="R14" i="2" l="1"/>
  <c r="S15" i="2"/>
  <c r="V15" i="2" s="1"/>
  <c r="S17" i="5"/>
  <c r="V17" i="5" s="1"/>
  <c r="R16" i="5"/>
  <c r="R13" i="2" l="1"/>
  <c r="S14" i="2"/>
  <c r="V14" i="2" s="1"/>
  <c r="S16" i="5"/>
  <c r="V16" i="5" s="1"/>
  <c r="R15" i="5"/>
  <c r="R12" i="2" l="1"/>
  <c r="S13" i="2"/>
  <c r="V13" i="2" s="1"/>
  <c r="W13" i="2" s="1"/>
  <c r="S15" i="5"/>
  <c r="V15" i="5" s="1"/>
  <c r="R14" i="5"/>
  <c r="R11" i="2" l="1"/>
  <c r="S12" i="2"/>
  <c r="V12" i="2" s="1"/>
  <c r="W12" i="2" s="1"/>
  <c r="S14" i="5"/>
  <c r="V14" i="5" s="1"/>
  <c r="R13" i="5"/>
  <c r="R10" i="2" l="1"/>
  <c r="S11" i="2"/>
  <c r="V11" i="2" s="1"/>
  <c r="S13" i="5"/>
  <c r="V13" i="5" s="1"/>
  <c r="W13" i="5" s="1"/>
  <c r="R12" i="5"/>
  <c r="R9" i="2" l="1"/>
  <c r="S10" i="2"/>
  <c r="V10" i="2" s="1"/>
  <c r="S12" i="5"/>
  <c r="V12" i="5" s="1"/>
  <c r="W12" i="5" s="1"/>
  <c r="R11" i="5"/>
  <c r="R8" i="2" l="1"/>
  <c r="S8" i="2" s="1"/>
  <c r="V8" i="2" s="1"/>
  <c r="S9" i="2"/>
  <c r="V9" i="2" s="1"/>
  <c r="S11" i="5"/>
  <c r="V11" i="5" s="1"/>
  <c r="R10" i="5"/>
  <c r="S10" i="5" l="1"/>
  <c r="V10" i="5" s="1"/>
  <c r="R9" i="5"/>
  <c r="S9" i="5" l="1"/>
  <c r="V9" i="5" s="1"/>
  <c r="R8" i="5"/>
  <c r="S8" i="5" s="1"/>
  <c r="V8" i="5" s="1"/>
</calcChain>
</file>

<file path=xl/sharedStrings.xml><?xml version="1.0" encoding="utf-8"?>
<sst xmlns="http://schemas.openxmlformats.org/spreadsheetml/2006/main" count="330" uniqueCount="83">
  <si>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</si>
  <si>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</si>
  <si>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</si>
  <si>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</si>
  <si>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</si>
  <si>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</si>
  <si>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</si>
  <si>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</si>
  <si>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</si>
  <si>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</si>
  <si>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</si>
  <si>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</si>
  <si>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</si>
  <si>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</si>
  <si>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</si>
  <si>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</si>
  <si>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</si>
  <si>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</si>
  <si>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</si>
  <si>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</si>
  <si>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</si>
  <si>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</si>
  <si>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</si>
  <si>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</si>
  <si>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</si>
  <si>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</si>
  <si>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</si>
  <si>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</si>
  <si>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</si>
  <si>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</si>
  <si>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</si>
  <si>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</si>
  <si>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</si>
  <si>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</si>
  <si>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</si>
  <si>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</si>
  <si>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Commercial</t>
  </si>
  <si>
    <t>Industrial</t>
  </si>
  <si>
    <t>Government rate</t>
  </si>
  <si>
    <t xml:space="preserve">Sq. M. </t>
  </si>
  <si>
    <t>Sq. Ft.</t>
  </si>
  <si>
    <t>Net Insurable Value</t>
  </si>
  <si>
    <t>Full Value</t>
  </si>
  <si>
    <t>20°04'42.2"N 79°42'55.7"E</t>
  </si>
  <si>
    <t>(Sq. M.)</t>
  </si>
  <si>
    <t>Conveyor Belt - 1 (Sheds)</t>
  </si>
  <si>
    <t>Control Panel - 1 (Building)</t>
  </si>
  <si>
    <t>FD-1 (Cooler)</t>
  </si>
  <si>
    <t>Iron Ore-1 (Finness Bunker)</t>
  </si>
  <si>
    <t>Proposed</t>
  </si>
  <si>
    <t xml:space="preserve"> ABC</t>
  </si>
  <si>
    <t>Bag House 1</t>
  </si>
  <si>
    <t>Bag House 2</t>
  </si>
  <si>
    <t>Bag House 3</t>
  </si>
  <si>
    <t>Bag House 4</t>
  </si>
  <si>
    <t>Bag House 5</t>
  </si>
  <si>
    <t>Bag House 6</t>
  </si>
  <si>
    <t>Coal Gasification</t>
  </si>
  <si>
    <t>Cooler Discharge</t>
  </si>
  <si>
    <t>Cooler Pedestral</t>
  </si>
  <si>
    <t>Cooler Pedestral 1</t>
  </si>
  <si>
    <t>Cooler Pedestral 2</t>
  </si>
  <si>
    <t>DG And Comp</t>
  </si>
  <si>
    <t>Iron Ore House</t>
  </si>
  <si>
    <t>Kiln 1</t>
  </si>
  <si>
    <t>Kiln 15</t>
  </si>
  <si>
    <t>Kiln 2</t>
  </si>
  <si>
    <t>Product Sepration</t>
  </si>
  <si>
    <t>Stack House</t>
  </si>
  <si>
    <t xml:space="preserve">Storage Building </t>
  </si>
  <si>
    <t>Transfer House</t>
  </si>
  <si>
    <t>Transfer Room</t>
  </si>
  <si>
    <t>Raw  - 1 (Material)</t>
  </si>
  <si>
    <t>Weight Bridge -1 (Building)</t>
  </si>
  <si>
    <t>Weight 1 (Bridge 1)</t>
  </si>
  <si>
    <t>Workshop - 1 (Building</t>
  </si>
  <si>
    <t xml:space="preserve">FSI Area </t>
  </si>
  <si>
    <t>Double Height Area FSI Area</t>
  </si>
  <si>
    <t>Free FSI Area</t>
  </si>
  <si>
    <t>Total Area without double height area</t>
  </si>
  <si>
    <t>Security Guard</t>
  </si>
  <si>
    <t>Meter room</t>
  </si>
  <si>
    <t>Fair Market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</si>
</sst>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sz val="11"/>
      <color rgb="FF202124"/>
      <name val="Arial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77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4" fontId="3" fillId="0" borderId="2" xfId="0" applyNumberFormat="1" applyFont="1" applyBorder="1" applyAlignment="1">
      <alignment vertical="top"/>
    </xf>
    <xf numFmtId="2" fontId="1" fillId="0" borderId="0" xfId="0" applyNumberFormat="1" applyFont="1"/>
    <xf numFmtId="0" fontId="3" fillId="0" borderId="0" xfId="0" applyFont="1" applyAlignment="1">
      <alignment horizontal="center" wrapText="1"/>
    </xf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9" fillId="0" borderId="1" xfId="0" applyFont="1" applyBorder="1" applyAlignment="1">
      <alignment horizontal="right" vertical="top" wrapText="1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3" fillId="0" borderId="1" xfId="0" applyNumberFormat="1" applyFont="1" applyBorder="1"/>
    <xf numFmtId="3" fontId="1" fillId="0" borderId="1" xfId="0" applyNumberFormat="1" applyFont="1" applyBorder="1" applyAlignment="1">
      <alignment vertical="top"/>
    </xf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4" fontId="1" fillId="0" borderId="1" xfId="0" applyNumberFormat="1" applyFont="1" applyBorder="1" applyAlignment="1">
      <alignment vertical="top"/>
    </xf>
    <xf numFmtId="0" fontId="2" fillId="0" borderId="1" xfId="0" applyFont="1" applyBorder="1" applyAlignment="1">
      <alignment horizontal="center" vertical="top" wrapText="1" shrinkToFit="1"/>
    </xf>
    <xf numFmtId="0" fontId="1" fillId="0" borderId="0" xfId="0" applyFont="1" applyAlignment="1">
      <alignment horizontal="right"/>
    </xf>
    <xf numFmtId="0" fontId="1" fillId="0" borderId="1" xfId="0" applyFont="1" applyBorder="1" applyAlignment="1">
      <alignment horizontal="right"/>
    </xf>
    <xf numFmtId="0" fontId="11" fillId="0" borderId="1" xfId="0" applyFont="1" applyBorder="1" applyAlignment="1">
      <alignment horizontal="right" vertical="top" wrapText="1"/>
    </xf>
    <xf numFmtId="4" fontId="1" fillId="0" borderId="6" xfId="0" applyNumberFormat="1" applyFont="1" applyBorder="1" applyAlignment="1">
      <alignment horizontal="right" vertical="top" wrapText="1"/>
    </xf>
    <xf numFmtId="4" fontId="1" fillId="0" borderId="1" xfId="0" applyNumberFormat="1" applyFont="1" applyBorder="1"/>
    <xf numFmtId="0" fontId="3" fillId="0" borderId="1" xfId="0" applyFont="1" applyBorder="1"/>
    <xf numFmtId="0" fontId="1" fillId="0" borderId="1" xfId="0" applyFont="1" applyBorder="1"/>
    <xf numFmtId="164" fontId="8" fillId="0" borderId="0" xfId="1" applyNumberFormat="1" applyFont="1" applyAlignment="1">
      <alignment horizontal="right"/>
    </xf>
    <xf numFmtId="0" fontId="0" fillId="0" borderId="1" xfId="0" applyBorder="1"/>
    <xf numFmtId="164" fontId="0" fillId="0" borderId="1" xfId="1" applyNumberFormat="1" applyFont="1" applyBorder="1"/>
    <xf numFmtId="164" fontId="2" fillId="0" borderId="0" xfId="1" applyNumberFormat="1" applyFont="1" applyAlignment="1">
      <alignment horizontal="right"/>
    </xf>
    <xf numFmtId="164" fontId="1" fillId="0" borderId="0" xfId="1" applyNumberFormat="1" applyFont="1" applyAlignment="1">
      <alignment horizontal="right" vertical="top"/>
    </xf>
    <xf numFmtId="0" fontId="3" fillId="0" borderId="4" xfId="0" applyFont="1" applyBorder="1"/>
    <xf numFmtId="4" fontId="3" fillId="0" borderId="1" xfId="0" applyNumberFormat="1" applyFont="1" applyBorder="1"/>
    <xf numFmtId="0" fontId="1" fillId="0" borderId="1" xfId="0" applyFont="1" applyBorder="1" applyAlignment="1">
      <alignment horizontal="righ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15" fillId="0" borderId="0" xfId="0" applyFont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C0C542-C055-A4B8-E6FB-5F237EB8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30</xdr:col>
      <xdr:colOff>2553</xdr:colOff>
      <xdr:row>110</xdr:row>
      <xdr:rowOff>1436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263195-ED4B-C852-F6BF-E113475D9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68000"/>
          <a:ext cx="18290553" cy="102884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30</xdr:col>
      <xdr:colOff>2553</xdr:colOff>
      <xdr:row>56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22FAD1-BF5F-BECE-AE82-B0909F78B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14400"/>
          <a:ext cx="18290553" cy="10288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99"/>
  <sheetViews>
    <sheetView workbookViewId="0">
      <pane xSplit="2" ySplit="6" topLeftCell="C115" activePane="bottomRight" state="frozen"/>
      <selection pane="topRight" activeCell="C1" sqref="C1"/>
      <selection pane="bottomLeft" activeCell="A7" sqref="A7"/>
      <selection pane="bottomRight" activeCell="J103" sqref="J103"/>
    </sheetView>
  </sheetViews>
  <sheetFormatPr defaultRowHeight="16.5" x14ac:dyDescent="0.3"/>
  <cols>
    <col min="1" max="1" width="9.140625" style="35"/>
    <col min="2" max="2" width="28.7109375" style="2" customWidth="1"/>
    <col min="3" max="3" width="14.7109375" style="1" bestFit="1" customWidth="1"/>
    <col min="4" max="4" width="13.85546875" style="1" bestFit="1" customWidth="1"/>
    <col min="5" max="5" width="17.5703125" style="1" bestFit="1" customWidth="1"/>
    <col min="6" max="6" width="18.85546875" style="7" bestFit="1" customWidth="1"/>
    <col min="7" max="7" width="12.5703125" style="7" bestFit="1" customWidth="1"/>
    <col min="8" max="8" width="14.5703125" style="7" customWidth="1"/>
    <col min="9" max="9" width="15.28515625" style="7" customWidth="1"/>
    <col min="10" max="10" width="13.85546875" style="1" bestFit="1" customWidth="1"/>
    <col min="11" max="11" width="15.42578125" style="7" bestFit="1" customWidth="1"/>
    <col min="12" max="12" width="14.140625" style="1" customWidth="1"/>
    <col min="13" max="13" width="13.28515625" style="7" bestFit="1" customWidth="1"/>
    <col min="14" max="14" width="14.85546875" style="7" customWidth="1"/>
    <col min="15" max="15" width="14.85546875" style="7" bestFit="1" customWidth="1"/>
    <col min="16" max="16" width="13.7109375" style="1" bestFit="1" customWidth="1"/>
    <col min="17" max="17" width="9.140625" style="1"/>
    <col min="18" max="18" width="11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23" x14ac:dyDescent="0.3">
      <c r="B1" s="13" t="s">
        <v>13</v>
      </c>
      <c r="E1" s="1" t="s">
        <v>39</v>
      </c>
      <c r="F1" s="7" t="s">
        <v>40</v>
      </c>
      <c r="H1" s="7" t="s">
        <v>38</v>
      </c>
      <c r="K1" s="7" t="s">
        <v>25</v>
      </c>
      <c r="O1" s="7" t="s">
        <v>33</v>
      </c>
      <c r="R1" s="7" t="s">
        <v>33</v>
      </c>
    </row>
    <row r="2" spans="1:23" x14ac:dyDescent="0.3">
      <c r="B2" s="23" t="s">
        <v>11</v>
      </c>
      <c r="C2" s="55">
        <v>100000</v>
      </c>
      <c r="D2" s="7" t="s">
        <v>39</v>
      </c>
      <c r="E2" s="4">
        <v>0</v>
      </c>
      <c r="F2" s="4">
        <f>MROUND(E2*10.764,1)</f>
        <v>0</v>
      </c>
      <c r="G2" s="25"/>
      <c r="H2" s="1" t="s">
        <v>39</v>
      </c>
      <c r="I2" s="55">
        <v>0</v>
      </c>
      <c r="J2" s="55">
        <f>C2</f>
        <v>100000</v>
      </c>
      <c r="K2" s="55">
        <f>I3</f>
        <v>0</v>
      </c>
      <c r="L2" s="45">
        <f>J2*K2</f>
        <v>0</v>
      </c>
      <c r="O2" s="52" t="s">
        <v>35</v>
      </c>
      <c r="P2" s="53">
        <f>C59</f>
        <v>218865244</v>
      </c>
      <c r="R2" s="20">
        <f>P2*0.025/12</f>
        <v>455969.25833333336</v>
      </c>
      <c r="S2" s="18" t="s">
        <v>34</v>
      </c>
    </row>
    <row r="3" spans="1:23" x14ac:dyDescent="0.3">
      <c r="B3" s="24" t="s">
        <v>6</v>
      </c>
      <c r="C3" s="18">
        <v>600</v>
      </c>
      <c r="D3" s="15"/>
      <c r="E3" s="26"/>
      <c r="F3" s="26"/>
      <c r="G3" s="15"/>
      <c r="H3" s="1" t="s">
        <v>40</v>
      </c>
      <c r="I3" s="55">
        <f>MROUND(I2/10.764,1)</f>
        <v>0</v>
      </c>
      <c r="J3" s="55"/>
      <c r="K3" s="45"/>
      <c r="L3" s="45">
        <f>N42</f>
        <v>158865244</v>
      </c>
      <c r="O3" s="52" t="s">
        <v>35</v>
      </c>
      <c r="P3" s="53">
        <f>C59</f>
        <v>218865244</v>
      </c>
      <c r="Q3" s="7"/>
      <c r="R3" s="20">
        <f>P3*0.04/12</f>
        <v>729550.81333333335</v>
      </c>
      <c r="S3" s="54" t="s">
        <v>36</v>
      </c>
    </row>
    <row r="4" spans="1:23" x14ac:dyDescent="0.3">
      <c r="B4" s="32" t="s">
        <v>18</v>
      </c>
      <c r="C4" s="45">
        <f>ROUND((C2*C3),0)</f>
        <v>60000000</v>
      </c>
      <c r="F4" s="22"/>
      <c r="G4" s="22"/>
      <c r="I4" s="45"/>
      <c r="J4" s="55"/>
      <c r="K4" s="45"/>
      <c r="L4" s="45">
        <f>SUM(L2:L3)</f>
        <v>158865244</v>
      </c>
      <c r="O4" s="52" t="s">
        <v>35</v>
      </c>
      <c r="P4" s="53">
        <f>C59</f>
        <v>218865244</v>
      </c>
      <c r="Q4" s="7"/>
      <c r="R4" s="20">
        <f>P4*0.033/12</f>
        <v>601879.42099999997</v>
      </c>
      <c r="S4" s="18" t="s">
        <v>37</v>
      </c>
    </row>
    <row r="5" spans="1:23" x14ac:dyDescent="0.3">
      <c r="B5" s="13" t="s">
        <v>14</v>
      </c>
    </row>
    <row r="6" spans="1:23" s="3" customFormat="1" ht="60" x14ac:dyDescent="0.2">
      <c r="A6" s="36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37" t="s">
        <v>5</v>
      </c>
      <c r="H6" s="5" t="s">
        <v>29</v>
      </c>
      <c r="I6" s="5" t="s">
        <v>28</v>
      </c>
      <c r="J6" s="8" t="s">
        <v>3</v>
      </c>
      <c r="K6" s="8" t="s">
        <v>4</v>
      </c>
      <c r="L6" s="5" t="s">
        <v>16</v>
      </c>
      <c r="M6" s="38" t="s">
        <v>26</v>
      </c>
      <c r="N6" s="5" t="s">
        <v>17</v>
      </c>
      <c r="O6" s="5" t="s">
        <v>42</v>
      </c>
    </row>
    <row r="7" spans="1:23" s="3" customFormat="1" ht="15" x14ac:dyDescent="0.2">
      <c r="A7" s="36"/>
      <c r="B7" s="4"/>
      <c r="C7" s="4" t="s">
        <v>44</v>
      </c>
      <c r="D7" s="4"/>
      <c r="E7" s="4"/>
      <c r="F7" s="4"/>
      <c r="G7" s="37" t="s">
        <v>31</v>
      </c>
      <c r="H7" s="5"/>
      <c r="I7" s="5"/>
      <c r="J7" s="8"/>
      <c r="K7" s="8"/>
      <c r="L7" s="8" t="s">
        <v>32</v>
      </c>
      <c r="M7" s="8" t="s">
        <v>32</v>
      </c>
      <c r="N7" s="8" t="s">
        <v>32</v>
      </c>
      <c r="O7" s="8" t="s">
        <v>32</v>
      </c>
    </row>
    <row r="8" spans="1:23" s="3" customFormat="1" x14ac:dyDescent="0.3">
      <c r="A8" s="40">
        <v>1</v>
      </c>
      <c r="B8" s="4" t="s">
        <v>45</v>
      </c>
      <c r="C8" s="39">
        <v>1400.08</v>
      </c>
      <c r="D8" s="43">
        <v>2011</v>
      </c>
      <c r="E8" s="43">
        <v>2024</v>
      </c>
      <c r="F8" s="43">
        <v>50</v>
      </c>
      <c r="G8" s="59">
        <v>15000</v>
      </c>
      <c r="H8" s="47">
        <f t="shared" ref="H8:H14" si="0">E8-D8</f>
        <v>13</v>
      </c>
      <c r="I8" s="47">
        <f t="shared" ref="I8:I14" si="1">F8-H8</f>
        <v>37</v>
      </c>
      <c r="J8" s="15">
        <f t="shared" ref="J8:J14" si="2">IF(H8&gt;=5,90*H8/F8,0)</f>
        <v>23.4</v>
      </c>
      <c r="K8" s="47">
        <f t="shared" ref="K8:K14" si="3">G8/100*J8</f>
        <v>3510</v>
      </c>
      <c r="L8" s="47">
        <f t="shared" ref="L8:L14" si="4">ROUND((G8-K8),0)</f>
        <v>11490</v>
      </c>
      <c r="M8" s="47">
        <f t="shared" ref="M8:M14" si="5">O8-N8</f>
        <v>4914281</v>
      </c>
      <c r="N8" s="47">
        <f t="shared" ref="N8:N41" si="6">ROUND((L8*C8),0)</f>
        <v>16086919</v>
      </c>
      <c r="O8" s="47">
        <f t="shared" ref="O8:O41" si="7">ROUND((C8*G8),0)</f>
        <v>21001200</v>
      </c>
      <c r="R8" s="1">
        <f t="shared" ref="R8:R40" si="8">N8*R9/N9</f>
        <v>14061690.750578748</v>
      </c>
      <c r="S8" s="3">
        <f>R8/C8</f>
        <v>10043.490908075788</v>
      </c>
      <c r="T8" s="3">
        <v>23.4</v>
      </c>
      <c r="U8" s="3">
        <f>100-T8</f>
        <v>76.599999999999994</v>
      </c>
      <c r="V8" s="3">
        <f>S8/U8*100</f>
        <v>13111.606929602856</v>
      </c>
      <c r="W8" s="3">
        <v>13000</v>
      </c>
    </row>
    <row r="9" spans="1:23" s="3" customFormat="1" x14ac:dyDescent="0.3">
      <c r="A9" s="40">
        <v>2</v>
      </c>
      <c r="B9" s="4" t="s">
        <v>46</v>
      </c>
      <c r="C9" s="39">
        <v>1124.52</v>
      </c>
      <c r="D9" s="43">
        <v>2011</v>
      </c>
      <c r="E9" s="43">
        <v>2024</v>
      </c>
      <c r="F9" s="43">
        <v>50</v>
      </c>
      <c r="G9" s="59">
        <v>15000</v>
      </c>
      <c r="H9" s="47">
        <f t="shared" si="0"/>
        <v>13</v>
      </c>
      <c r="I9" s="47">
        <f t="shared" si="1"/>
        <v>37</v>
      </c>
      <c r="J9" s="47">
        <f t="shared" si="2"/>
        <v>23.4</v>
      </c>
      <c r="K9" s="47">
        <f t="shared" si="3"/>
        <v>3510</v>
      </c>
      <c r="L9" s="47">
        <f t="shared" si="4"/>
        <v>11490</v>
      </c>
      <c r="M9" s="47">
        <f t="shared" si="5"/>
        <v>3947065</v>
      </c>
      <c r="N9" s="47">
        <f t="shared" si="6"/>
        <v>12920735</v>
      </c>
      <c r="O9" s="47">
        <f t="shared" si="7"/>
        <v>16867800</v>
      </c>
      <c r="R9" s="1">
        <f t="shared" si="8"/>
        <v>11294106.711184354</v>
      </c>
      <c r="S9" s="3">
        <f t="shared" ref="S9:S41" si="9">R9/C9</f>
        <v>10043.491188404256</v>
      </c>
      <c r="T9" s="3">
        <v>23.4</v>
      </c>
      <c r="U9" s="3">
        <f t="shared" ref="U9:U41" si="10">100-T9</f>
        <v>76.599999999999994</v>
      </c>
      <c r="V9" s="3">
        <f t="shared" ref="V9:V41" si="11">S9/U9*100</f>
        <v>13111.607295566915</v>
      </c>
      <c r="W9" s="3">
        <v>13000</v>
      </c>
    </row>
    <row r="10" spans="1:23" s="3" customFormat="1" x14ac:dyDescent="0.3">
      <c r="A10" s="40">
        <v>3</v>
      </c>
      <c r="B10" s="4" t="s">
        <v>47</v>
      </c>
      <c r="C10" s="39">
        <v>320.07</v>
      </c>
      <c r="D10" s="43">
        <v>2011</v>
      </c>
      <c r="E10" s="43">
        <v>2024</v>
      </c>
      <c r="F10" s="43">
        <v>50</v>
      </c>
      <c r="G10" s="59">
        <v>18000</v>
      </c>
      <c r="H10" s="47">
        <f t="shared" si="0"/>
        <v>13</v>
      </c>
      <c r="I10" s="47">
        <f t="shared" si="1"/>
        <v>37</v>
      </c>
      <c r="J10" s="47">
        <f t="shared" si="2"/>
        <v>23.4</v>
      </c>
      <c r="K10" s="47">
        <f t="shared" si="3"/>
        <v>4212</v>
      </c>
      <c r="L10" s="47">
        <f t="shared" si="4"/>
        <v>13788</v>
      </c>
      <c r="M10" s="47">
        <f t="shared" si="5"/>
        <v>1348135</v>
      </c>
      <c r="N10" s="47">
        <f t="shared" si="6"/>
        <v>4413125</v>
      </c>
      <c r="O10" s="47">
        <f t="shared" si="7"/>
        <v>5761260</v>
      </c>
      <c r="R10" s="1">
        <f t="shared" si="8"/>
        <v>3857544.0700390073</v>
      </c>
      <c r="S10" s="3">
        <f t="shared" si="9"/>
        <v>12052.188802571336</v>
      </c>
      <c r="T10" s="3">
        <v>23.4</v>
      </c>
      <c r="U10" s="3">
        <f t="shared" si="10"/>
        <v>76.599999999999994</v>
      </c>
      <c r="V10" s="3">
        <f t="shared" si="11"/>
        <v>15733.927940693653</v>
      </c>
      <c r="W10" s="3">
        <v>16000</v>
      </c>
    </row>
    <row r="11" spans="1:23" s="3" customFormat="1" x14ac:dyDescent="0.3">
      <c r="A11" s="40">
        <v>4</v>
      </c>
      <c r="B11" s="4" t="s">
        <v>48</v>
      </c>
      <c r="C11" s="39">
        <v>49</v>
      </c>
      <c r="D11" s="43">
        <v>2011</v>
      </c>
      <c r="E11" s="43">
        <v>2024</v>
      </c>
      <c r="F11" s="43">
        <v>50</v>
      </c>
      <c r="G11" s="59">
        <v>18000</v>
      </c>
      <c r="H11" s="47">
        <f t="shared" si="0"/>
        <v>13</v>
      </c>
      <c r="I11" s="47">
        <f t="shared" si="1"/>
        <v>37</v>
      </c>
      <c r="J11" s="47">
        <f t="shared" si="2"/>
        <v>23.4</v>
      </c>
      <c r="K11" s="47">
        <f t="shared" si="3"/>
        <v>4212</v>
      </c>
      <c r="L11" s="47">
        <f t="shared" si="4"/>
        <v>13788</v>
      </c>
      <c r="M11" s="47">
        <f t="shared" si="5"/>
        <v>206388</v>
      </c>
      <c r="N11" s="47">
        <f t="shared" si="6"/>
        <v>675612</v>
      </c>
      <c r="O11" s="47">
        <f t="shared" si="7"/>
        <v>882000</v>
      </c>
      <c r="R11" s="1">
        <f t="shared" si="8"/>
        <v>590557.27273693669</v>
      </c>
      <c r="S11" s="3">
        <f t="shared" si="9"/>
        <v>12052.18923952932</v>
      </c>
      <c r="T11" s="3">
        <v>23.4</v>
      </c>
      <c r="U11" s="3">
        <f t="shared" si="10"/>
        <v>76.599999999999994</v>
      </c>
      <c r="V11" s="3">
        <f t="shared" si="11"/>
        <v>15733.928511134884</v>
      </c>
      <c r="W11" s="3">
        <v>16000</v>
      </c>
    </row>
    <row r="12" spans="1:23" s="3" customFormat="1" x14ac:dyDescent="0.3">
      <c r="A12" s="40">
        <v>6</v>
      </c>
      <c r="B12" s="4" t="s">
        <v>50</v>
      </c>
      <c r="C12" s="39">
        <v>14.01</v>
      </c>
      <c r="D12" s="43">
        <v>2011</v>
      </c>
      <c r="E12" s="43">
        <v>2024</v>
      </c>
      <c r="F12" s="43">
        <v>50</v>
      </c>
      <c r="G12" s="59">
        <v>15000</v>
      </c>
      <c r="H12" s="47">
        <f t="shared" si="0"/>
        <v>13</v>
      </c>
      <c r="I12" s="47">
        <f t="shared" si="1"/>
        <v>37</v>
      </c>
      <c r="J12" s="47">
        <f t="shared" si="2"/>
        <v>23.4</v>
      </c>
      <c r="K12" s="47">
        <f t="shared" ref="K12" si="12">G12/100*J12</f>
        <v>3510</v>
      </c>
      <c r="L12" s="47">
        <f t="shared" ref="L12" si="13">ROUND((G12-K12),0)</f>
        <v>11490</v>
      </c>
      <c r="M12" s="47">
        <f t="shared" ref="M12" si="14">O12-N12</f>
        <v>49175</v>
      </c>
      <c r="N12" s="47">
        <f t="shared" ref="N12" si="15">ROUND((L12*C12),0)</f>
        <v>160975</v>
      </c>
      <c r="O12" s="47">
        <f t="shared" ref="O12" si="16">ROUND((C12*G12),0)</f>
        <v>210150</v>
      </c>
      <c r="R12" s="1">
        <f t="shared" si="8"/>
        <v>140709.39678221877</v>
      </c>
      <c r="S12" s="3">
        <f t="shared" si="9"/>
        <v>10043.497272106979</v>
      </c>
      <c r="T12" s="3">
        <v>23.4</v>
      </c>
      <c r="U12" s="3">
        <f t="shared" si="10"/>
        <v>76.599999999999994</v>
      </c>
      <c r="V12" s="3">
        <f t="shared" si="11"/>
        <v>13111.615237737573</v>
      </c>
      <c r="W12" s="3">
        <f>IF(V12&gt;13000,13000,16000)</f>
        <v>13000</v>
      </c>
    </row>
    <row r="13" spans="1:23" s="3" customFormat="1" x14ac:dyDescent="0.3">
      <c r="A13" s="40">
        <v>7</v>
      </c>
      <c r="B13" s="4" t="s">
        <v>51</v>
      </c>
      <c r="C13" s="39">
        <v>65.75</v>
      </c>
      <c r="D13" s="43">
        <v>2011</v>
      </c>
      <c r="E13" s="43">
        <v>2024</v>
      </c>
      <c r="F13" s="43">
        <v>50</v>
      </c>
      <c r="G13" s="60">
        <v>18000</v>
      </c>
      <c r="H13" s="47">
        <f t="shared" si="0"/>
        <v>13</v>
      </c>
      <c r="I13" s="47">
        <f t="shared" si="1"/>
        <v>37</v>
      </c>
      <c r="J13" s="47">
        <f t="shared" si="2"/>
        <v>23.4</v>
      </c>
      <c r="K13" s="47">
        <f>G12/100*J13</f>
        <v>3510</v>
      </c>
      <c r="L13" s="47">
        <f>ROUND((G12-K13),0)</f>
        <v>11490</v>
      </c>
      <c r="M13" s="48">
        <f t="shared" si="5"/>
        <v>230782</v>
      </c>
      <c r="N13" s="47">
        <f t="shared" si="6"/>
        <v>755468</v>
      </c>
      <c r="O13" s="47">
        <f>ROUND((C13*G12),0)</f>
        <v>986250</v>
      </c>
      <c r="R13" s="1">
        <f t="shared" si="8"/>
        <v>660359.97246944718</v>
      </c>
      <c r="S13" s="3">
        <f t="shared" si="9"/>
        <v>10043.497680143684</v>
      </c>
      <c r="T13" s="3">
        <v>23.4</v>
      </c>
      <c r="U13" s="3">
        <f t="shared" si="10"/>
        <v>76.599999999999994</v>
      </c>
      <c r="V13" s="3">
        <f t="shared" si="11"/>
        <v>13111.615770422566</v>
      </c>
      <c r="W13" s="3">
        <f>IF(V13&gt;13000,13000,16000)</f>
        <v>13000</v>
      </c>
    </row>
    <row r="14" spans="1:23" s="3" customFormat="1" x14ac:dyDescent="0.3">
      <c r="A14" s="40">
        <v>8</v>
      </c>
      <c r="B14" s="4" t="s">
        <v>52</v>
      </c>
      <c r="C14" s="39">
        <v>65.75</v>
      </c>
      <c r="D14" s="43">
        <v>2011</v>
      </c>
      <c r="E14" s="43">
        <v>2024</v>
      </c>
      <c r="F14" s="43">
        <v>50</v>
      </c>
      <c r="G14" s="60">
        <v>18000</v>
      </c>
      <c r="H14" s="47">
        <f t="shared" si="0"/>
        <v>13</v>
      </c>
      <c r="I14" s="47">
        <f t="shared" si="1"/>
        <v>37</v>
      </c>
      <c r="J14" s="47">
        <f t="shared" si="2"/>
        <v>23.4</v>
      </c>
      <c r="K14" s="47">
        <f t="shared" si="3"/>
        <v>4212</v>
      </c>
      <c r="L14" s="47">
        <f t="shared" si="4"/>
        <v>13788</v>
      </c>
      <c r="M14" s="48">
        <f t="shared" si="5"/>
        <v>276939</v>
      </c>
      <c r="N14" s="47">
        <f t="shared" si="6"/>
        <v>906561</v>
      </c>
      <c r="O14" s="47">
        <f t="shared" si="7"/>
        <v>1183500</v>
      </c>
      <c r="R14" s="1">
        <f t="shared" si="8"/>
        <v>792431.44249905297</v>
      </c>
      <c r="S14" s="3">
        <f t="shared" si="9"/>
        <v>12052.189239529323</v>
      </c>
      <c r="T14" s="3">
        <v>23.4</v>
      </c>
      <c r="U14" s="3">
        <f t="shared" si="10"/>
        <v>76.599999999999994</v>
      </c>
      <c r="V14" s="3">
        <f t="shared" si="11"/>
        <v>15733.928511134889</v>
      </c>
      <c r="W14" s="3">
        <v>16000</v>
      </c>
    </row>
    <row r="15" spans="1:23" s="3" customFormat="1" x14ac:dyDescent="0.3">
      <c r="A15" s="40">
        <v>9</v>
      </c>
      <c r="B15" s="4" t="s">
        <v>53</v>
      </c>
      <c r="C15" s="39">
        <v>65.75</v>
      </c>
      <c r="D15" s="43">
        <v>2011</v>
      </c>
      <c r="E15" s="43">
        <v>2024</v>
      </c>
      <c r="F15" s="43">
        <v>50</v>
      </c>
      <c r="G15" s="60">
        <v>18000</v>
      </c>
      <c r="H15" s="47">
        <f t="shared" ref="H15:H26" si="17">E15-D15</f>
        <v>13</v>
      </c>
      <c r="I15" s="47">
        <f t="shared" ref="I15:I26" si="18">F15-H15</f>
        <v>37</v>
      </c>
      <c r="J15" s="47">
        <f t="shared" ref="J15:J26" si="19">IF(H15&gt;=5,90*H15/F15,0)</f>
        <v>23.4</v>
      </c>
      <c r="K15" s="47">
        <f t="shared" ref="K15:K26" si="20">G15/100*J15</f>
        <v>4212</v>
      </c>
      <c r="L15" s="47">
        <f t="shared" ref="L15:L26" si="21">ROUND((G15-K15),0)</f>
        <v>13788</v>
      </c>
      <c r="M15" s="47">
        <f t="shared" ref="M15:M26" si="22">O15-N15</f>
        <v>276939</v>
      </c>
      <c r="N15" s="47">
        <f t="shared" si="6"/>
        <v>906561</v>
      </c>
      <c r="O15" s="47">
        <f t="shared" si="7"/>
        <v>1183500</v>
      </c>
      <c r="R15" s="1">
        <f t="shared" si="8"/>
        <v>792431.44249905297</v>
      </c>
      <c r="S15" s="3">
        <f t="shared" si="9"/>
        <v>12052.189239529323</v>
      </c>
      <c r="T15" s="3">
        <v>23.4</v>
      </c>
      <c r="U15" s="3">
        <f t="shared" si="10"/>
        <v>76.599999999999994</v>
      </c>
      <c r="V15" s="3">
        <f t="shared" si="11"/>
        <v>15733.928511134889</v>
      </c>
      <c r="W15" s="3">
        <v>16000</v>
      </c>
    </row>
    <row r="16" spans="1:23" s="3" customFormat="1" x14ac:dyDescent="0.3">
      <c r="A16" s="40">
        <v>10</v>
      </c>
      <c r="B16" s="4" t="s">
        <v>54</v>
      </c>
      <c r="C16" s="39">
        <v>65.75</v>
      </c>
      <c r="D16" s="43">
        <v>2011</v>
      </c>
      <c r="E16" s="43">
        <v>2024</v>
      </c>
      <c r="F16" s="43">
        <v>50</v>
      </c>
      <c r="G16" s="60">
        <v>18000</v>
      </c>
      <c r="H16" s="47">
        <f t="shared" si="17"/>
        <v>13</v>
      </c>
      <c r="I16" s="47">
        <f t="shared" si="18"/>
        <v>37</v>
      </c>
      <c r="J16" s="47">
        <f t="shared" si="19"/>
        <v>23.4</v>
      </c>
      <c r="K16" s="47">
        <f t="shared" si="20"/>
        <v>4212</v>
      </c>
      <c r="L16" s="47">
        <f t="shared" si="21"/>
        <v>13788</v>
      </c>
      <c r="M16" s="47">
        <f t="shared" si="22"/>
        <v>276939</v>
      </c>
      <c r="N16" s="47">
        <f t="shared" si="6"/>
        <v>906561</v>
      </c>
      <c r="O16" s="47">
        <f t="shared" si="7"/>
        <v>1183500</v>
      </c>
      <c r="R16" s="1">
        <f t="shared" si="8"/>
        <v>792431.44249905297</v>
      </c>
      <c r="S16" s="3">
        <f t="shared" si="9"/>
        <v>12052.189239529323</v>
      </c>
      <c r="T16" s="3">
        <v>23.4</v>
      </c>
      <c r="U16" s="3">
        <f t="shared" si="10"/>
        <v>76.599999999999994</v>
      </c>
      <c r="V16" s="3">
        <f t="shared" si="11"/>
        <v>15733.928511134889</v>
      </c>
      <c r="W16" s="3">
        <v>16000</v>
      </c>
    </row>
    <row r="17" spans="1:23" s="3" customFormat="1" x14ac:dyDescent="0.3">
      <c r="A17" s="40">
        <v>11</v>
      </c>
      <c r="B17" s="4" t="s">
        <v>55</v>
      </c>
      <c r="C17" s="39">
        <v>65.75</v>
      </c>
      <c r="D17" s="43">
        <v>2011</v>
      </c>
      <c r="E17" s="43">
        <v>2024</v>
      </c>
      <c r="F17" s="43">
        <v>50</v>
      </c>
      <c r="G17" s="60">
        <v>18000</v>
      </c>
      <c r="H17" s="47">
        <f t="shared" si="17"/>
        <v>13</v>
      </c>
      <c r="I17" s="47">
        <f t="shared" si="18"/>
        <v>37</v>
      </c>
      <c r="J17" s="47">
        <f t="shared" si="19"/>
        <v>23.4</v>
      </c>
      <c r="K17" s="47">
        <f t="shared" si="20"/>
        <v>4212</v>
      </c>
      <c r="L17" s="47">
        <f t="shared" si="21"/>
        <v>13788</v>
      </c>
      <c r="M17" s="47">
        <f t="shared" si="22"/>
        <v>276939</v>
      </c>
      <c r="N17" s="47">
        <f t="shared" si="6"/>
        <v>906561</v>
      </c>
      <c r="O17" s="47">
        <f t="shared" si="7"/>
        <v>1183500</v>
      </c>
      <c r="R17" s="1">
        <f t="shared" si="8"/>
        <v>792431.44249905297</v>
      </c>
      <c r="S17" s="3">
        <f t="shared" si="9"/>
        <v>12052.189239529323</v>
      </c>
      <c r="T17" s="3">
        <v>23.4</v>
      </c>
      <c r="U17" s="3">
        <f t="shared" si="10"/>
        <v>76.599999999999994</v>
      </c>
      <c r="V17" s="3">
        <f t="shared" si="11"/>
        <v>15733.928511134889</v>
      </c>
      <c r="W17" s="3">
        <v>16000</v>
      </c>
    </row>
    <row r="18" spans="1:23" s="3" customFormat="1" x14ac:dyDescent="0.3">
      <c r="A18" s="40">
        <v>12</v>
      </c>
      <c r="B18" s="4" t="s">
        <v>56</v>
      </c>
      <c r="C18" s="39">
        <v>65.75</v>
      </c>
      <c r="D18" s="43">
        <v>2011</v>
      </c>
      <c r="E18" s="43">
        <v>2024</v>
      </c>
      <c r="F18" s="43">
        <v>50</v>
      </c>
      <c r="G18" s="60">
        <v>18000</v>
      </c>
      <c r="H18" s="47">
        <f t="shared" si="17"/>
        <v>13</v>
      </c>
      <c r="I18" s="47">
        <f t="shared" si="18"/>
        <v>37</v>
      </c>
      <c r="J18" s="47">
        <f t="shared" si="19"/>
        <v>23.4</v>
      </c>
      <c r="K18" s="47">
        <f t="shared" si="20"/>
        <v>4212</v>
      </c>
      <c r="L18" s="47">
        <f t="shared" si="21"/>
        <v>13788</v>
      </c>
      <c r="M18" s="47">
        <f t="shared" si="22"/>
        <v>276939</v>
      </c>
      <c r="N18" s="47">
        <f t="shared" si="6"/>
        <v>906561</v>
      </c>
      <c r="O18" s="47">
        <f t="shared" si="7"/>
        <v>1183500</v>
      </c>
      <c r="R18" s="1">
        <f t="shared" si="8"/>
        <v>792431.44249905297</v>
      </c>
      <c r="S18" s="3">
        <f t="shared" si="9"/>
        <v>12052.189239529323</v>
      </c>
      <c r="T18" s="3">
        <v>23.4</v>
      </c>
      <c r="U18" s="3">
        <f t="shared" si="10"/>
        <v>76.599999999999994</v>
      </c>
      <c r="V18" s="3">
        <f t="shared" si="11"/>
        <v>15733.928511134889</v>
      </c>
      <c r="W18" s="3">
        <v>16000</v>
      </c>
    </row>
    <row r="19" spans="1:23" s="3" customFormat="1" x14ac:dyDescent="0.3">
      <c r="A19" s="40">
        <v>13</v>
      </c>
      <c r="B19" s="4" t="s">
        <v>57</v>
      </c>
      <c r="C19" s="39">
        <v>36</v>
      </c>
      <c r="D19" s="43">
        <v>2011</v>
      </c>
      <c r="E19" s="43">
        <v>2024</v>
      </c>
      <c r="F19" s="43">
        <v>50</v>
      </c>
      <c r="G19" s="60">
        <v>15000</v>
      </c>
      <c r="H19" s="47">
        <f t="shared" si="17"/>
        <v>13</v>
      </c>
      <c r="I19" s="47">
        <f t="shared" si="18"/>
        <v>37</v>
      </c>
      <c r="J19" s="47">
        <f t="shared" si="19"/>
        <v>23.4</v>
      </c>
      <c r="K19" s="47">
        <f t="shared" si="20"/>
        <v>3510</v>
      </c>
      <c r="L19" s="47">
        <f t="shared" si="21"/>
        <v>11490</v>
      </c>
      <c r="M19" s="47">
        <f t="shared" si="22"/>
        <v>126360</v>
      </c>
      <c r="N19" s="47">
        <f t="shared" si="6"/>
        <v>413640</v>
      </c>
      <c r="O19" s="47">
        <f t="shared" si="7"/>
        <v>540000</v>
      </c>
      <c r="R19" s="1">
        <f t="shared" si="8"/>
        <v>361565.67718587967</v>
      </c>
      <c r="S19" s="3">
        <f t="shared" si="9"/>
        <v>10043.491032941101</v>
      </c>
      <c r="T19" s="3">
        <v>23.4</v>
      </c>
      <c r="U19" s="3">
        <f t="shared" si="10"/>
        <v>76.599999999999994</v>
      </c>
      <c r="V19" s="3">
        <f t="shared" si="11"/>
        <v>13111.607092612405</v>
      </c>
      <c r="W19" s="3">
        <v>13000</v>
      </c>
    </row>
    <row r="20" spans="1:23" s="3" customFormat="1" x14ac:dyDescent="0.3">
      <c r="A20" s="40">
        <v>14</v>
      </c>
      <c r="B20" s="4" t="s">
        <v>58</v>
      </c>
      <c r="C20" s="39">
        <v>126</v>
      </c>
      <c r="D20" s="43">
        <v>2011</v>
      </c>
      <c r="E20" s="43">
        <v>2024</v>
      </c>
      <c r="F20" s="43">
        <v>50</v>
      </c>
      <c r="G20" s="60">
        <v>15000</v>
      </c>
      <c r="H20" s="47">
        <f t="shared" si="17"/>
        <v>13</v>
      </c>
      <c r="I20" s="47">
        <f t="shared" si="18"/>
        <v>37</v>
      </c>
      <c r="J20" s="47">
        <f t="shared" si="19"/>
        <v>23.4</v>
      </c>
      <c r="K20" s="47">
        <f t="shared" si="20"/>
        <v>3510</v>
      </c>
      <c r="L20" s="47">
        <f t="shared" si="21"/>
        <v>11490</v>
      </c>
      <c r="M20" s="48">
        <f t="shared" si="22"/>
        <v>442260</v>
      </c>
      <c r="N20" s="47">
        <f t="shared" si="6"/>
        <v>1447740</v>
      </c>
      <c r="O20" s="47">
        <f t="shared" si="7"/>
        <v>1890000</v>
      </c>
      <c r="R20" s="1">
        <f t="shared" si="8"/>
        <v>1265479.8701505789</v>
      </c>
      <c r="S20" s="3">
        <f t="shared" si="9"/>
        <v>10043.491032941103</v>
      </c>
      <c r="T20" s="3">
        <v>23.4</v>
      </c>
      <c r="U20" s="3">
        <f t="shared" si="10"/>
        <v>76.599999999999994</v>
      </c>
      <c r="V20" s="3">
        <f t="shared" si="11"/>
        <v>13111.607092612408</v>
      </c>
      <c r="W20" s="3">
        <v>13000</v>
      </c>
    </row>
    <row r="21" spans="1:23" s="3" customFormat="1" x14ac:dyDescent="0.3">
      <c r="A21" s="40">
        <v>15</v>
      </c>
      <c r="B21" s="4" t="s">
        <v>60</v>
      </c>
      <c r="C21" s="39">
        <v>11.16</v>
      </c>
      <c r="D21" s="43">
        <v>2011</v>
      </c>
      <c r="E21" s="43">
        <v>2024</v>
      </c>
      <c r="F21" s="43">
        <v>50</v>
      </c>
      <c r="G21" s="59">
        <v>18000</v>
      </c>
      <c r="H21" s="47">
        <f t="shared" si="17"/>
        <v>13</v>
      </c>
      <c r="I21" s="47">
        <f t="shared" si="18"/>
        <v>37</v>
      </c>
      <c r="J21" s="47">
        <f t="shared" si="19"/>
        <v>23.4</v>
      </c>
      <c r="K21" s="47">
        <f t="shared" si="20"/>
        <v>4212</v>
      </c>
      <c r="L21" s="47">
        <f t="shared" si="21"/>
        <v>13788</v>
      </c>
      <c r="M21" s="48">
        <f t="shared" si="22"/>
        <v>47006</v>
      </c>
      <c r="N21" s="47">
        <f t="shared" si="6"/>
        <v>153874</v>
      </c>
      <c r="O21" s="47">
        <f t="shared" si="7"/>
        <v>200880</v>
      </c>
      <c r="R21" s="1">
        <f t="shared" si="8"/>
        <v>134502.36198457607</v>
      </c>
      <c r="S21" s="3">
        <f t="shared" si="9"/>
        <v>12052.182973528321</v>
      </c>
      <c r="T21" s="3">
        <v>23.4</v>
      </c>
      <c r="U21" s="3">
        <f t="shared" si="10"/>
        <v>76.599999999999994</v>
      </c>
      <c r="V21" s="3">
        <f t="shared" si="11"/>
        <v>15733.92033097692</v>
      </c>
      <c r="W21" s="3">
        <v>16000</v>
      </c>
    </row>
    <row r="22" spans="1:23" s="3" customFormat="1" x14ac:dyDescent="0.3">
      <c r="A22" s="40">
        <v>16</v>
      </c>
      <c r="B22" s="4" t="s">
        <v>59</v>
      </c>
      <c r="C22" s="39">
        <v>6.91</v>
      </c>
      <c r="D22" s="43">
        <v>2011</v>
      </c>
      <c r="E22" s="43">
        <v>2024</v>
      </c>
      <c r="F22" s="43">
        <v>50</v>
      </c>
      <c r="G22" s="59">
        <v>15000</v>
      </c>
      <c r="H22" s="47">
        <f t="shared" si="17"/>
        <v>13</v>
      </c>
      <c r="I22" s="47">
        <f t="shared" si="18"/>
        <v>37</v>
      </c>
      <c r="J22" s="47">
        <f t="shared" si="19"/>
        <v>23.4</v>
      </c>
      <c r="K22" s="47">
        <f t="shared" si="20"/>
        <v>3510</v>
      </c>
      <c r="L22" s="47">
        <f t="shared" si="21"/>
        <v>11490</v>
      </c>
      <c r="M22" s="48">
        <f t="shared" si="22"/>
        <v>24254</v>
      </c>
      <c r="N22" s="47">
        <f t="shared" si="6"/>
        <v>79396</v>
      </c>
      <c r="O22" s="47">
        <f t="shared" si="7"/>
        <v>103650</v>
      </c>
      <c r="R22" s="1">
        <f t="shared" si="8"/>
        <v>69400.610448336956</v>
      </c>
      <c r="S22" s="3">
        <f t="shared" si="9"/>
        <v>10043.503682827346</v>
      </c>
      <c r="T22" s="3">
        <v>23.4</v>
      </c>
      <c r="U22" s="3">
        <f t="shared" si="10"/>
        <v>76.599999999999994</v>
      </c>
      <c r="V22" s="3">
        <f t="shared" si="11"/>
        <v>13111.623606824212</v>
      </c>
      <c r="W22" s="3">
        <v>13000</v>
      </c>
    </row>
    <row r="23" spans="1:23" s="3" customFormat="1" x14ac:dyDescent="0.3">
      <c r="A23" s="40">
        <v>17</v>
      </c>
      <c r="B23" s="4" t="s">
        <v>61</v>
      </c>
      <c r="C23" s="39">
        <v>10.8</v>
      </c>
      <c r="D23" s="43">
        <v>2011</v>
      </c>
      <c r="E23" s="43">
        <v>2024</v>
      </c>
      <c r="F23" s="43">
        <v>50</v>
      </c>
      <c r="G23" s="59">
        <v>18000</v>
      </c>
      <c r="H23" s="47">
        <f t="shared" si="17"/>
        <v>13</v>
      </c>
      <c r="I23" s="47">
        <f t="shared" si="18"/>
        <v>37</v>
      </c>
      <c r="J23" s="47">
        <f t="shared" si="19"/>
        <v>23.4</v>
      </c>
      <c r="K23" s="47">
        <f t="shared" si="20"/>
        <v>4212</v>
      </c>
      <c r="L23" s="47">
        <f t="shared" si="21"/>
        <v>13788</v>
      </c>
      <c r="M23" s="47">
        <f t="shared" si="22"/>
        <v>45490</v>
      </c>
      <c r="N23" s="47">
        <f t="shared" si="6"/>
        <v>148910</v>
      </c>
      <c r="O23" s="47">
        <f t="shared" si="7"/>
        <v>194400</v>
      </c>
      <c r="R23" s="1">
        <f t="shared" si="8"/>
        <v>130163.29414406086</v>
      </c>
      <c r="S23" s="3">
        <f t="shared" si="9"/>
        <v>12052.156865190818</v>
      </c>
      <c r="T23" s="3">
        <v>23.4</v>
      </c>
      <c r="U23" s="3">
        <f t="shared" si="10"/>
        <v>76.599999999999994</v>
      </c>
      <c r="V23" s="3">
        <f t="shared" si="11"/>
        <v>15733.886246985403</v>
      </c>
      <c r="W23" s="3">
        <v>16000</v>
      </c>
    </row>
    <row r="24" spans="1:23" s="3" customFormat="1" x14ac:dyDescent="0.3">
      <c r="A24" s="40">
        <v>18</v>
      </c>
      <c r="B24" s="4" t="s">
        <v>62</v>
      </c>
      <c r="C24" s="39">
        <v>181.76</v>
      </c>
      <c r="D24" s="43">
        <v>2011</v>
      </c>
      <c r="E24" s="43">
        <v>2024</v>
      </c>
      <c r="F24" s="43">
        <v>50</v>
      </c>
      <c r="G24" s="59">
        <v>18000</v>
      </c>
      <c r="H24" s="47">
        <f t="shared" si="17"/>
        <v>13</v>
      </c>
      <c r="I24" s="47">
        <f t="shared" si="18"/>
        <v>37</v>
      </c>
      <c r="J24" s="47">
        <f t="shared" si="19"/>
        <v>23.4</v>
      </c>
      <c r="K24" s="47">
        <f t="shared" si="20"/>
        <v>4212</v>
      </c>
      <c r="L24" s="47">
        <f t="shared" si="21"/>
        <v>13788</v>
      </c>
      <c r="M24" s="47">
        <f t="shared" si="22"/>
        <v>765573</v>
      </c>
      <c r="N24" s="47">
        <f t="shared" si="6"/>
        <v>2506107</v>
      </c>
      <c r="O24" s="47">
        <f t="shared" si="7"/>
        <v>3271680</v>
      </c>
      <c r="R24" s="1">
        <f t="shared" si="8"/>
        <v>2190606.021069706</v>
      </c>
      <c r="S24" s="3">
        <f t="shared" si="9"/>
        <v>12052.189816624703</v>
      </c>
      <c r="T24" s="3">
        <v>23.4</v>
      </c>
      <c r="U24" s="3">
        <f t="shared" si="10"/>
        <v>76.599999999999994</v>
      </c>
      <c r="V24" s="3">
        <f t="shared" si="11"/>
        <v>15733.929264523113</v>
      </c>
      <c r="W24" s="3">
        <v>16000</v>
      </c>
    </row>
    <row r="25" spans="1:23" s="3" customFormat="1" x14ac:dyDescent="0.3">
      <c r="A25" s="40">
        <v>19</v>
      </c>
      <c r="B25" s="4" t="s">
        <v>63</v>
      </c>
      <c r="C25" s="39">
        <v>440.39</v>
      </c>
      <c r="D25" s="43">
        <v>2011</v>
      </c>
      <c r="E25" s="43">
        <v>2024</v>
      </c>
      <c r="F25" s="43">
        <v>50</v>
      </c>
      <c r="G25" s="59">
        <v>15000</v>
      </c>
      <c r="H25" s="47">
        <f t="shared" si="17"/>
        <v>13</v>
      </c>
      <c r="I25" s="47">
        <f t="shared" si="18"/>
        <v>37</v>
      </c>
      <c r="J25" s="47">
        <f t="shared" si="19"/>
        <v>23.4</v>
      </c>
      <c r="K25" s="47">
        <f t="shared" si="20"/>
        <v>3510</v>
      </c>
      <c r="L25" s="47">
        <f t="shared" si="21"/>
        <v>11490</v>
      </c>
      <c r="M25" s="47">
        <f t="shared" si="22"/>
        <v>1545769</v>
      </c>
      <c r="N25" s="47">
        <f t="shared" si="6"/>
        <v>5060081</v>
      </c>
      <c r="O25" s="47">
        <f t="shared" si="7"/>
        <v>6605850</v>
      </c>
      <c r="R25" s="1">
        <f t="shared" si="8"/>
        <v>4423052.9285862166</v>
      </c>
      <c r="S25" s="3">
        <f t="shared" si="9"/>
        <v>10043.490834456315</v>
      </c>
      <c r="T25" s="3">
        <v>23.4</v>
      </c>
      <c r="U25" s="3">
        <f t="shared" si="10"/>
        <v>76.599999999999994</v>
      </c>
      <c r="V25" s="3">
        <f t="shared" si="11"/>
        <v>13111.606833493886</v>
      </c>
      <c r="W25" s="3">
        <v>13000</v>
      </c>
    </row>
    <row r="26" spans="1:23" s="3" customFormat="1" x14ac:dyDescent="0.3">
      <c r="A26" s="40">
        <v>20</v>
      </c>
      <c r="B26" s="4" t="s">
        <v>64</v>
      </c>
      <c r="C26" s="39">
        <v>28.34</v>
      </c>
      <c r="D26" s="43">
        <v>2011</v>
      </c>
      <c r="E26" s="43">
        <v>2024</v>
      </c>
      <c r="F26" s="43">
        <v>50</v>
      </c>
      <c r="G26" s="59">
        <v>18000</v>
      </c>
      <c r="H26" s="47">
        <f t="shared" si="17"/>
        <v>13</v>
      </c>
      <c r="I26" s="47">
        <f t="shared" si="18"/>
        <v>37</v>
      </c>
      <c r="J26" s="47">
        <f t="shared" si="19"/>
        <v>23.4</v>
      </c>
      <c r="K26" s="47">
        <f t="shared" si="20"/>
        <v>4212</v>
      </c>
      <c r="L26" s="47">
        <f t="shared" si="21"/>
        <v>13788</v>
      </c>
      <c r="M26" s="47">
        <f t="shared" si="22"/>
        <v>119368</v>
      </c>
      <c r="N26" s="47">
        <f t="shared" si="6"/>
        <v>390752</v>
      </c>
      <c r="O26" s="47">
        <f t="shared" si="7"/>
        <v>510120</v>
      </c>
      <c r="R26" s="1">
        <f t="shared" si="8"/>
        <v>341559.11297683208</v>
      </c>
      <c r="S26" s="3">
        <f t="shared" si="9"/>
        <v>12052.191707015952</v>
      </c>
      <c r="T26" s="3">
        <v>23.4</v>
      </c>
      <c r="U26" s="3">
        <f t="shared" si="10"/>
        <v>76.599999999999994</v>
      </c>
      <c r="V26" s="3">
        <f t="shared" si="11"/>
        <v>15733.931732396806</v>
      </c>
      <c r="W26" s="3">
        <v>16000</v>
      </c>
    </row>
    <row r="27" spans="1:23" s="3" customFormat="1" x14ac:dyDescent="0.3">
      <c r="A27" s="40">
        <v>21</v>
      </c>
      <c r="B27" s="4" t="s">
        <v>65</v>
      </c>
      <c r="C27" s="39">
        <v>960.96</v>
      </c>
      <c r="D27" s="43">
        <v>2011</v>
      </c>
      <c r="E27" s="43">
        <v>2024</v>
      </c>
      <c r="F27" s="43">
        <v>50</v>
      </c>
      <c r="G27" s="59">
        <v>18000</v>
      </c>
      <c r="H27" s="47">
        <f t="shared" ref="H27:H41" si="23">E27-D27</f>
        <v>13</v>
      </c>
      <c r="I27" s="47">
        <f t="shared" ref="I27:I41" si="24">F27-H27</f>
        <v>37</v>
      </c>
      <c r="J27" s="47">
        <f t="shared" ref="J27:J41" si="25">IF(H27&gt;=5,90*H27/F27,0)</f>
        <v>23.4</v>
      </c>
      <c r="K27" s="47">
        <f t="shared" ref="K27:K41" si="26">G27/100*J27</f>
        <v>4212</v>
      </c>
      <c r="L27" s="47">
        <f t="shared" ref="L27:L41" si="27">ROUND((G27-K27),0)</f>
        <v>13788</v>
      </c>
      <c r="M27" s="47">
        <f t="shared" ref="M27:M41" si="28">O27-N27</f>
        <v>4047564</v>
      </c>
      <c r="N27" s="47">
        <f t="shared" si="6"/>
        <v>13249716</v>
      </c>
      <c r="O27" s="47">
        <f t="shared" si="7"/>
        <v>17297280</v>
      </c>
      <c r="R27" s="1">
        <f t="shared" si="8"/>
        <v>11581671.352046667</v>
      </c>
      <c r="S27" s="3">
        <f t="shared" si="9"/>
        <v>12052.188802912366</v>
      </c>
      <c r="T27" s="3">
        <v>23.4</v>
      </c>
      <c r="U27" s="3">
        <f t="shared" si="10"/>
        <v>76.599999999999994</v>
      </c>
      <c r="V27" s="3">
        <f t="shared" si="11"/>
        <v>15733.92794113886</v>
      </c>
      <c r="W27" s="3">
        <v>16000</v>
      </c>
    </row>
    <row r="28" spans="1:23" s="3" customFormat="1" x14ac:dyDescent="0.3">
      <c r="A28" s="40">
        <v>22</v>
      </c>
      <c r="B28" s="4" t="s">
        <v>66</v>
      </c>
      <c r="C28" s="39">
        <v>28.34</v>
      </c>
      <c r="D28" s="43">
        <v>2011</v>
      </c>
      <c r="E28" s="43">
        <v>2024</v>
      </c>
      <c r="F28" s="43">
        <v>50</v>
      </c>
      <c r="G28" s="59">
        <v>18000</v>
      </c>
      <c r="H28" s="47">
        <f t="shared" si="23"/>
        <v>13</v>
      </c>
      <c r="I28" s="47">
        <f t="shared" si="24"/>
        <v>37</v>
      </c>
      <c r="J28" s="47">
        <f t="shared" si="25"/>
        <v>23.4</v>
      </c>
      <c r="K28" s="47">
        <f t="shared" si="26"/>
        <v>4212</v>
      </c>
      <c r="L28" s="47">
        <f t="shared" si="27"/>
        <v>13788</v>
      </c>
      <c r="M28" s="47">
        <f t="shared" si="28"/>
        <v>119368</v>
      </c>
      <c r="N28" s="47">
        <f t="shared" si="6"/>
        <v>390752</v>
      </c>
      <c r="O28" s="47">
        <f t="shared" si="7"/>
        <v>510120</v>
      </c>
      <c r="R28" s="1">
        <f t="shared" si="8"/>
        <v>341559.11297683208</v>
      </c>
      <c r="S28" s="3">
        <f t="shared" si="9"/>
        <v>12052.191707015952</v>
      </c>
      <c r="T28" s="3">
        <v>23.4</v>
      </c>
      <c r="U28" s="3">
        <f t="shared" si="10"/>
        <v>76.599999999999994</v>
      </c>
      <c r="V28" s="3">
        <f t="shared" si="11"/>
        <v>15733.931732396806</v>
      </c>
      <c r="W28" s="3">
        <v>16000</v>
      </c>
    </row>
    <row r="29" spans="1:23" s="3" customFormat="1" x14ac:dyDescent="0.3">
      <c r="A29" s="40">
        <v>23</v>
      </c>
      <c r="B29" s="4" t="s">
        <v>67</v>
      </c>
      <c r="C29" s="39">
        <v>1079.3900000000001</v>
      </c>
      <c r="D29" s="43">
        <v>2011</v>
      </c>
      <c r="E29" s="43">
        <v>2024</v>
      </c>
      <c r="F29" s="43">
        <v>50</v>
      </c>
      <c r="G29" s="59">
        <v>15000</v>
      </c>
      <c r="H29" s="47">
        <f t="shared" si="23"/>
        <v>13</v>
      </c>
      <c r="I29" s="47">
        <f t="shared" si="24"/>
        <v>37</v>
      </c>
      <c r="J29" s="47">
        <f t="shared" si="25"/>
        <v>23.4</v>
      </c>
      <c r="K29" s="47">
        <f t="shared" si="26"/>
        <v>3510</v>
      </c>
      <c r="L29" s="47">
        <f t="shared" si="27"/>
        <v>11490</v>
      </c>
      <c r="M29" s="47">
        <f t="shared" si="28"/>
        <v>3788659</v>
      </c>
      <c r="N29" s="47">
        <f t="shared" si="6"/>
        <v>12402191</v>
      </c>
      <c r="O29" s="47">
        <f t="shared" si="7"/>
        <v>16190850</v>
      </c>
      <c r="R29" s="1">
        <f t="shared" si="8"/>
        <v>10840843.69863558</v>
      </c>
      <c r="S29" s="3">
        <f t="shared" si="9"/>
        <v>10043.490951959513</v>
      </c>
      <c r="T29" s="3">
        <v>23.4</v>
      </c>
      <c r="U29" s="3">
        <f t="shared" si="10"/>
        <v>76.599999999999994</v>
      </c>
      <c r="V29" s="3">
        <f t="shared" si="11"/>
        <v>13111.606986892315</v>
      </c>
      <c r="W29" s="3">
        <v>13000</v>
      </c>
    </row>
    <row r="30" spans="1:23" s="3" customFormat="1" x14ac:dyDescent="0.3">
      <c r="A30" s="40">
        <v>24</v>
      </c>
      <c r="B30" s="4" t="s">
        <v>68</v>
      </c>
      <c r="C30" s="39">
        <v>999.31</v>
      </c>
      <c r="D30" s="43">
        <v>2011</v>
      </c>
      <c r="E30" s="43">
        <v>2024</v>
      </c>
      <c r="F30" s="43">
        <v>50</v>
      </c>
      <c r="G30" s="59">
        <v>18000</v>
      </c>
      <c r="H30" s="47">
        <f t="shared" si="23"/>
        <v>13</v>
      </c>
      <c r="I30" s="47">
        <f t="shared" si="24"/>
        <v>37</v>
      </c>
      <c r="J30" s="47">
        <f t="shared" si="25"/>
        <v>23.4</v>
      </c>
      <c r="K30" s="47">
        <f t="shared" si="26"/>
        <v>4212</v>
      </c>
      <c r="L30" s="47">
        <f t="shared" si="27"/>
        <v>13788</v>
      </c>
      <c r="M30" s="47">
        <f t="shared" si="28"/>
        <v>4209094</v>
      </c>
      <c r="N30" s="47">
        <f t="shared" si="6"/>
        <v>13778486</v>
      </c>
      <c r="O30" s="47">
        <f t="shared" si="7"/>
        <v>17987580</v>
      </c>
      <c r="R30" s="1">
        <f t="shared" si="8"/>
        <v>12043872.984204046</v>
      </c>
      <c r="S30" s="3">
        <f t="shared" si="9"/>
        <v>12052.188994610327</v>
      </c>
      <c r="T30" s="3">
        <v>23.4</v>
      </c>
      <c r="U30" s="3">
        <f t="shared" si="10"/>
        <v>76.599999999999994</v>
      </c>
      <c r="V30" s="3">
        <f t="shared" si="11"/>
        <v>15733.928191397297</v>
      </c>
      <c r="W30" s="3">
        <v>16000</v>
      </c>
    </row>
    <row r="31" spans="1:23" s="11" customFormat="1" x14ac:dyDescent="0.3">
      <c r="A31" s="40">
        <v>25</v>
      </c>
      <c r="B31" s="4" t="s">
        <v>69</v>
      </c>
      <c r="C31" s="39">
        <v>688.3</v>
      </c>
      <c r="D31" s="43">
        <v>2011</v>
      </c>
      <c r="E31" s="43">
        <v>2024</v>
      </c>
      <c r="F31" s="43">
        <v>50</v>
      </c>
      <c r="G31" s="59">
        <v>18000</v>
      </c>
      <c r="H31" s="47">
        <f t="shared" si="23"/>
        <v>13</v>
      </c>
      <c r="I31" s="47">
        <f t="shared" si="24"/>
        <v>37</v>
      </c>
      <c r="J31" s="47">
        <f t="shared" si="25"/>
        <v>23.4</v>
      </c>
      <c r="K31" s="47">
        <f t="shared" si="26"/>
        <v>4212</v>
      </c>
      <c r="L31" s="47">
        <f t="shared" si="27"/>
        <v>13788</v>
      </c>
      <c r="M31" s="47">
        <f t="shared" si="28"/>
        <v>2899120</v>
      </c>
      <c r="N31" s="47">
        <f t="shared" si="6"/>
        <v>9490280</v>
      </c>
      <c r="O31" s="47">
        <f t="shared" si="7"/>
        <v>12389400</v>
      </c>
      <c r="R31" s="1">
        <f t="shared" si="8"/>
        <v>8295521.5039251763</v>
      </c>
      <c r="S31" s="3">
        <f t="shared" si="9"/>
        <v>12052.188731549</v>
      </c>
      <c r="T31" s="3">
        <v>23.4</v>
      </c>
      <c r="U31" s="3">
        <f t="shared" si="10"/>
        <v>76.599999999999994</v>
      </c>
      <c r="V31" s="3">
        <f t="shared" si="11"/>
        <v>15733.927847975197</v>
      </c>
      <c r="W31" s="11">
        <v>16000</v>
      </c>
    </row>
    <row r="32" spans="1:23" s="11" customFormat="1" x14ac:dyDescent="0.3">
      <c r="A32" s="40">
        <v>26</v>
      </c>
      <c r="B32" s="4" t="s">
        <v>70</v>
      </c>
      <c r="C32" s="39">
        <v>101.13999999999999</v>
      </c>
      <c r="D32" s="43">
        <v>2011</v>
      </c>
      <c r="E32" s="43">
        <v>2024</v>
      </c>
      <c r="F32" s="43">
        <v>50</v>
      </c>
      <c r="G32" s="59">
        <v>15000</v>
      </c>
      <c r="H32" s="47">
        <f t="shared" si="23"/>
        <v>13</v>
      </c>
      <c r="I32" s="47">
        <f t="shared" si="24"/>
        <v>37</v>
      </c>
      <c r="J32" s="47">
        <f t="shared" si="25"/>
        <v>23.4</v>
      </c>
      <c r="K32" s="47">
        <f t="shared" si="26"/>
        <v>3510</v>
      </c>
      <c r="L32" s="47">
        <f t="shared" si="27"/>
        <v>11490</v>
      </c>
      <c r="M32" s="47">
        <f t="shared" si="28"/>
        <v>355001</v>
      </c>
      <c r="N32" s="47">
        <f t="shared" si="6"/>
        <v>1162099</v>
      </c>
      <c r="O32" s="47">
        <f t="shared" si="7"/>
        <v>1517100</v>
      </c>
      <c r="R32" s="1">
        <f t="shared" si="8"/>
        <v>1015799.0327145187</v>
      </c>
      <c r="S32" s="3">
        <f t="shared" si="9"/>
        <v>10043.494489959648</v>
      </c>
      <c r="T32" s="3">
        <v>23.4</v>
      </c>
      <c r="U32" s="3">
        <f t="shared" si="10"/>
        <v>76.599999999999994</v>
      </c>
      <c r="V32" s="3">
        <f t="shared" si="11"/>
        <v>13111.611605691447</v>
      </c>
      <c r="W32" s="11">
        <v>13000</v>
      </c>
    </row>
    <row r="33" spans="1:23" s="11" customFormat="1" ht="17.25" customHeight="1" x14ac:dyDescent="0.3">
      <c r="A33" s="40">
        <v>27</v>
      </c>
      <c r="B33" s="4" t="s">
        <v>71</v>
      </c>
      <c r="C33" s="39">
        <v>101.13999999999999</v>
      </c>
      <c r="D33" s="43">
        <v>2011</v>
      </c>
      <c r="E33" s="43">
        <v>2024</v>
      </c>
      <c r="F33" s="43">
        <v>50</v>
      </c>
      <c r="G33" s="59">
        <v>15000</v>
      </c>
      <c r="H33" s="47">
        <f t="shared" si="23"/>
        <v>13</v>
      </c>
      <c r="I33" s="47">
        <f t="shared" si="24"/>
        <v>37</v>
      </c>
      <c r="J33" s="47">
        <f t="shared" si="25"/>
        <v>23.4</v>
      </c>
      <c r="K33" s="47">
        <f t="shared" si="26"/>
        <v>3510</v>
      </c>
      <c r="L33" s="47">
        <f t="shared" si="27"/>
        <v>11490</v>
      </c>
      <c r="M33" s="47">
        <f t="shared" si="28"/>
        <v>355001</v>
      </c>
      <c r="N33" s="47">
        <f t="shared" si="6"/>
        <v>1162099</v>
      </c>
      <c r="O33" s="47">
        <f t="shared" si="7"/>
        <v>1517100</v>
      </c>
      <c r="R33" s="1">
        <f t="shared" si="8"/>
        <v>1015799.0327145187</v>
      </c>
      <c r="S33" s="3">
        <f t="shared" si="9"/>
        <v>10043.494489959648</v>
      </c>
      <c r="T33" s="3">
        <v>23.4</v>
      </c>
      <c r="U33" s="3">
        <f t="shared" si="10"/>
        <v>76.599999999999994</v>
      </c>
      <c r="V33" s="3">
        <f t="shared" si="11"/>
        <v>13111.611605691447</v>
      </c>
      <c r="W33" s="11">
        <v>13000</v>
      </c>
    </row>
    <row r="34" spans="1:23" s="11" customFormat="1" x14ac:dyDescent="0.3">
      <c r="A34" s="40">
        <v>28</v>
      </c>
      <c r="B34" s="4" t="s">
        <v>71</v>
      </c>
      <c r="C34" s="39">
        <v>101.13999999999999</v>
      </c>
      <c r="D34" s="43">
        <v>2011</v>
      </c>
      <c r="E34" s="43">
        <v>2024</v>
      </c>
      <c r="F34" s="43">
        <v>50</v>
      </c>
      <c r="G34" s="59">
        <v>15000</v>
      </c>
      <c r="H34" s="47">
        <f t="shared" si="23"/>
        <v>13</v>
      </c>
      <c r="I34" s="47">
        <f t="shared" si="24"/>
        <v>37</v>
      </c>
      <c r="J34" s="47">
        <f t="shared" si="25"/>
        <v>23.4</v>
      </c>
      <c r="K34" s="47">
        <f t="shared" si="26"/>
        <v>3510</v>
      </c>
      <c r="L34" s="47">
        <f t="shared" si="27"/>
        <v>11490</v>
      </c>
      <c r="M34" s="47">
        <f t="shared" si="28"/>
        <v>355001</v>
      </c>
      <c r="N34" s="47">
        <f t="shared" si="6"/>
        <v>1162099</v>
      </c>
      <c r="O34" s="47">
        <f t="shared" si="7"/>
        <v>1517100</v>
      </c>
      <c r="R34" s="1">
        <f t="shared" si="8"/>
        <v>1015799.0327145187</v>
      </c>
      <c r="S34" s="3">
        <f t="shared" si="9"/>
        <v>10043.494489959648</v>
      </c>
      <c r="T34" s="3">
        <v>23.4</v>
      </c>
      <c r="U34" s="3">
        <f t="shared" si="10"/>
        <v>76.599999999999994</v>
      </c>
      <c r="V34" s="3">
        <f t="shared" si="11"/>
        <v>13111.611605691447</v>
      </c>
      <c r="W34" s="11">
        <f>IF(V34&lt;=13111.612,13000,16000)</f>
        <v>13000</v>
      </c>
    </row>
    <row r="35" spans="1:23" s="11" customFormat="1" x14ac:dyDescent="0.3">
      <c r="A35" s="40">
        <v>29</v>
      </c>
      <c r="B35" s="4" t="s">
        <v>59</v>
      </c>
      <c r="C35" s="39">
        <v>6.91</v>
      </c>
      <c r="D35" s="43">
        <v>2011</v>
      </c>
      <c r="E35" s="43">
        <v>2024</v>
      </c>
      <c r="F35" s="43">
        <v>50</v>
      </c>
      <c r="G35" s="59">
        <v>15000</v>
      </c>
      <c r="H35" s="47">
        <f t="shared" si="23"/>
        <v>13</v>
      </c>
      <c r="I35" s="47">
        <f t="shared" si="24"/>
        <v>37</v>
      </c>
      <c r="J35" s="47">
        <f t="shared" si="25"/>
        <v>23.4</v>
      </c>
      <c r="K35" s="47">
        <f t="shared" si="26"/>
        <v>3510</v>
      </c>
      <c r="L35" s="47">
        <f t="shared" si="27"/>
        <v>11490</v>
      </c>
      <c r="M35" s="47">
        <f t="shared" si="28"/>
        <v>24254</v>
      </c>
      <c r="N35" s="47">
        <f t="shared" si="6"/>
        <v>79396</v>
      </c>
      <c r="O35" s="47">
        <f t="shared" si="7"/>
        <v>103650</v>
      </c>
      <c r="R35" s="1">
        <f t="shared" si="8"/>
        <v>69400.610448336956</v>
      </c>
      <c r="S35" s="3">
        <f t="shared" si="9"/>
        <v>10043.503682827346</v>
      </c>
      <c r="T35" s="3">
        <v>23.4</v>
      </c>
      <c r="U35" s="3">
        <f t="shared" si="10"/>
        <v>76.599999999999994</v>
      </c>
      <c r="V35" s="3">
        <f t="shared" si="11"/>
        <v>13111.623606824212</v>
      </c>
      <c r="W35" s="11">
        <v>13000</v>
      </c>
    </row>
    <row r="36" spans="1:23" x14ac:dyDescent="0.3">
      <c r="A36" s="40">
        <v>30</v>
      </c>
      <c r="B36" s="4" t="s">
        <v>72</v>
      </c>
      <c r="C36" s="39">
        <v>2180.35</v>
      </c>
      <c r="D36" s="43">
        <v>2011</v>
      </c>
      <c r="E36" s="43">
        <v>2024</v>
      </c>
      <c r="F36" s="43">
        <v>50</v>
      </c>
      <c r="G36" s="59">
        <v>18000</v>
      </c>
      <c r="H36" s="47">
        <f t="shared" si="23"/>
        <v>13</v>
      </c>
      <c r="I36" s="47">
        <f t="shared" si="24"/>
        <v>37</v>
      </c>
      <c r="J36" s="47">
        <f t="shared" si="25"/>
        <v>23.4</v>
      </c>
      <c r="K36" s="47">
        <f t="shared" si="26"/>
        <v>4212</v>
      </c>
      <c r="L36" s="47">
        <f t="shared" si="27"/>
        <v>13788</v>
      </c>
      <c r="M36" s="47">
        <f t="shared" si="28"/>
        <v>9183634</v>
      </c>
      <c r="N36" s="47">
        <f t="shared" si="6"/>
        <v>30062666</v>
      </c>
      <c r="O36" s="47">
        <f t="shared" si="7"/>
        <v>39246300</v>
      </c>
      <c r="R36" s="1">
        <f t="shared" si="8"/>
        <v>26277990.983229183</v>
      </c>
      <c r="S36" s="3">
        <f t="shared" si="9"/>
        <v>12052.189319709763</v>
      </c>
      <c r="T36" s="3">
        <v>23.4</v>
      </c>
      <c r="U36" s="3">
        <f t="shared" si="10"/>
        <v>76.599999999999994</v>
      </c>
      <c r="V36" s="3">
        <f t="shared" si="11"/>
        <v>15733.928615809091</v>
      </c>
      <c r="W36" s="11">
        <f t="shared" ref="W36:W41" si="29">IF(V36&lt;=13111.612,13000,16000)</f>
        <v>16000</v>
      </c>
    </row>
    <row r="37" spans="1:23" x14ac:dyDescent="0.3">
      <c r="A37" s="40">
        <v>31</v>
      </c>
      <c r="B37" s="4" t="s">
        <v>73</v>
      </c>
      <c r="C37" s="39">
        <v>31.86</v>
      </c>
      <c r="D37" s="43">
        <v>2011</v>
      </c>
      <c r="E37" s="43">
        <v>2024</v>
      </c>
      <c r="F37" s="43">
        <v>50</v>
      </c>
      <c r="G37" s="59">
        <v>15000</v>
      </c>
      <c r="H37" s="47">
        <f t="shared" si="23"/>
        <v>13</v>
      </c>
      <c r="I37" s="47">
        <f t="shared" si="24"/>
        <v>37</v>
      </c>
      <c r="J37" s="47">
        <f t="shared" si="25"/>
        <v>23.4</v>
      </c>
      <c r="K37" s="47">
        <f t="shared" si="26"/>
        <v>3510</v>
      </c>
      <c r="L37" s="47">
        <f t="shared" si="27"/>
        <v>11490</v>
      </c>
      <c r="M37" s="47">
        <f t="shared" si="28"/>
        <v>111829</v>
      </c>
      <c r="N37" s="47">
        <f t="shared" si="6"/>
        <v>366071</v>
      </c>
      <c r="O37" s="47">
        <f t="shared" si="7"/>
        <v>477900</v>
      </c>
      <c r="R37" s="1">
        <f t="shared" si="8"/>
        <v>319985.27466664766</v>
      </c>
      <c r="S37" s="3">
        <f t="shared" si="9"/>
        <v>10043.480058589066</v>
      </c>
      <c r="T37" s="3">
        <v>23.4</v>
      </c>
      <c r="U37" s="3">
        <f t="shared" si="10"/>
        <v>76.599999999999994</v>
      </c>
      <c r="V37" s="3">
        <f t="shared" si="11"/>
        <v>13111.592765782072</v>
      </c>
      <c r="W37" s="11">
        <f t="shared" si="29"/>
        <v>13000</v>
      </c>
    </row>
    <row r="38" spans="1:23" x14ac:dyDescent="0.3">
      <c r="A38" s="40">
        <v>32</v>
      </c>
      <c r="B38" s="4" t="s">
        <v>74</v>
      </c>
      <c r="C38" s="39">
        <v>87.52</v>
      </c>
      <c r="D38" s="43">
        <v>2011</v>
      </c>
      <c r="E38" s="43">
        <v>2024</v>
      </c>
      <c r="F38" s="43">
        <v>50</v>
      </c>
      <c r="G38" s="59">
        <v>15000</v>
      </c>
      <c r="H38" s="47">
        <f t="shared" si="23"/>
        <v>13</v>
      </c>
      <c r="I38" s="47">
        <f t="shared" si="24"/>
        <v>37</v>
      </c>
      <c r="J38" s="47">
        <f t="shared" si="25"/>
        <v>23.4</v>
      </c>
      <c r="K38" s="47">
        <f t="shared" si="26"/>
        <v>3510</v>
      </c>
      <c r="L38" s="47">
        <f t="shared" si="27"/>
        <v>11490</v>
      </c>
      <c r="M38" s="47">
        <f t="shared" si="28"/>
        <v>307195</v>
      </c>
      <c r="N38" s="47">
        <f t="shared" si="6"/>
        <v>1005605</v>
      </c>
      <c r="O38" s="47">
        <f t="shared" si="7"/>
        <v>1312800</v>
      </c>
      <c r="R38" s="1">
        <f t="shared" si="8"/>
        <v>879006.51002443314</v>
      </c>
      <c r="S38" s="3">
        <f t="shared" si="9"/>
        <v>10043.493030443706</v>
      </c>
      <c r="T38" s="3">
        <v>23.4</v>
      </c>
      <c r="U38" s="3">
        <f t="shared" si="10"/>
        <v>76.599999999999994</v>
      </c>
      <c r="V38" s="3">
        <f t="shared" si="11"/>
        <v>13111.609700318155</v>
      </c>
      <c r="W38" s="11">
        <f t="shared" si="29"/>
        <v>13000</v>
      </c>
    </row>
    <row r="39" spans="1:23" x14ac:dyDescent="0.3">
      <c r="A39" s="40">
        <v>33</v>
      </c>
      <c r="B39" s="4" t="s">
        <v>75</v>
      </c>
      <c r="C39" s="39">
        <v>1751.22</v>
      </c>
      <c r="D39" s="43">
        <v>2011</v>
      </c>
      <c r="E39" s="43">
        <v>2024</v>
      </c>
      <c r="F39" s="43">
        <v>50</v>
      </c>
      <c r="G39" s="59">
        <v>18000</v>
      </c>
      <c r="H39" s="47">
        <f t="shared" si="23"/>
        <v>13</v>
      </c>
      <c r="I39" s="47">
        <f t="shared" si="24"/>
        <v>37</v>
      </c>
      <c r="J39" s="47">
        <f t="shared" si="25"/>
        <v>23.4</v>
      </c>
      <c r="K39" s="47">
        <f t="shared" si="26"/>
        <v>4212</v>
      </c>
      <c r="L39" s="47">
        <f t="shared" si="27"/>
        <v>13788</v>
      </c>
      <c r="M39" s="47">
        <f t="shared" si="28"/>
        <v>7376139</v>
      </c>
      <c r="N39" s="47">
        <f t="shared" si="6"/>
        <v>24145821</v>
      </c>
      <c r="O39" s="47">
        <f t="shared" si="7"/>
        <v>31521960</v>
      </c>
      <c r="R39" s="1">
        <f t="shared" si="8"/>
        <v>21106034.525369968</v>
      </c>
      <c r="S39" s="3">
        <f t="shared" si="9"/>
        <v>12052.189059838265</v>
      </c>
      <c r="T39" s="3">
        <v>23.4</v>
      </c>
      <c r="U39" s="3">
        <f t="shared" si="10"/>
        <v>76.599999999999994</v>
      </c>
      <c r="V39" s="3">
        <f t="shared" si="11"/>
        <v>15733.928276551262</v>
      </c>
      <c r="W39" s="11">
        <f t="shared" si="29"/>
        <v>16000</v>
      </c>
    </row>
    <row r="40" spans="1:23" x14ac:dyDescent="0.3">
      <c r="A40" s="40">
        <v>34</v>
      </c>
      <c r="B40" s="57" t="s">
        <v>80</v>
      </c>
      <c r="C40" s="39">
        <v>32</v>
      </c>
      <c r="D40" s="43">
        <v>2011</v>
      </c>
      <c r="E40" s="43">
        <v>2024</v>
      </c>
      <c r="F40" s="43">
        <v>50</v>
      </c>
      <c r="G40" s="46">
        <v>18000</v>
      </c>
      <c r="H40" s="47">
        <f t="shared" si="23"/>
        <v>13</v>
      </c>
      <c r="I40" s="47">
        <f t="shared" si="24"/>
        <v>37</v>
      </c>
      <c r="J40" s="47">
        <f t="shared" si="25"/>
        <v>23.4</v>
      </c>
      <c r="K40" s="47">
        <f t="shared" si="26"/>
        <v>4212</v>
      </c>
      <c r="L40" s="47">
        <f t="shared" si="27"/>
        <v>13788</v>
      </c>
      <c r="M40" s="47">
        <f t="shared" si="28"/>
        <v>134784</v>
      </c>
      <c r="N40" s="47">
        <f t="shared" si="6"/>
        <v>441216</v>
      </c>
      <c r="O40" s="47">
        <f t="shared" si="7"/>
        <v>576000</v>
      </c>
      <c r="R40" s="1">
        <f t="shared" si="8"/>
        <v>385670.05566493829</v>
      </c>
      <c r="S40" s="3">
        <f t="shared" si="9"/>
        <v>12052.189239529322</v>
      </c>
      <c r="T40" s="3">
        <v>23.4</v>
      </c>
      <c r="U40" s="3">
        <f t="shared" si="10"/>
        <v>76.599999999999994</v>
      </c>
      <c r="V40" s="3">
        <f t="shared" si="11"/>
        <v>15733.928511134885</v>
      </c>
      <c r="W40" s="11">
        <f t="shared" si="29"/>
        <v>16000</v>
      </c>
    </row>
    <row r="41" spans="1:23" x14ac:dyDescent="0.3">
      <c r="A41" s="40">
        <v>35</v>
      </c>
      <c r="B41" s="57" t="s">
        <v>81</v>
      </c>
      <c r="C41" s="39">
        <v>16</v>
      </c>
      <c r="D41" s="43">
        <v>2011</v>
      </c>
      <c r="E41" s="43">
        <v>2024</v>
      </c>
      <c r="F41" s="43">
        <v>50</v>
      </c>
      <c r="G41" s="46">
        <v>18000</v>
      </c>
      <c r="H41" s="47">
        <f t="shared" si="23"/>
        <v>13</v>
      </c>
      <c r="I41" s="47">
        <f t="shared" si="24"/>
        <v>37</v>
      </c>
      <c r="J41" s="47">
        <f t="shared" si="25"/>
        <v>23.4</v>
      </c>
      <c r="K41" s="47">
        <f t="shared" si="26"/>
        <v>4212</v>
      </c>
      <c r="L41" s="47">
        <f t="shared" si="27"/>
        <v>13788</v>
      </c>
      <c r="M41" s="47">
        <f t="shared" si="28"/>
        <v>67392</v>
      </c>
      <c r="N41" s="47">
        <f t="shared" si="6"/>
        <v>220608</v>
      </c>
      <c r="O41" s="47">
        <f t="shared" si="7"/>
        <v>288000</v>
      </c>
      <c r="R41" s="1">
        <f>N41*R42/N42</f>
        <v>192835.02783246915</v>
      </c>
      <c r="S41" s="3">
        <f t="shared" si="9"/>
        <v>12052.189239529322</v>
      </c>
      <c r="T41" s="3">
        <v>23.4</v>
      </c>
      <c r="U41" s="3">
        <f t="shared" si="10"/>
        <v>76.599999999999994</v>
      </c>
      <c r="V41" s="3">
        <f t="shared" si="11"/>
        <v>15733.928511134885</v>
      </c>
      <c r="W41" s="11">
        <f t="shared" si="29"/>
        <v>16000</v>
      </c>
    </row>
    <row r="42" spans="1:23" x14ac:dyDescent="0.3">
      <c r="A42" s="24"/>
      <c r="B42" s="41"/>
      <c r="C42" s="56">
        <f>SUM(C8:C41)</f>
        <v>12309.120000000003</v>
      </c>
      <c r="D42" s="42"/>
      <c r="E42" s="42"/>
      <c r="F42" s="6"/>
      <c r="G42" s="47"/>
      <c r="H42" s="47"/>
      <c r="I42" s="47"/>
      <c r="J42" s="49"/>
      <c r="K42" s="47"/>
      <c r="L42" s="49"/>
      <c r="M42" s="47">
        <f>SUM(M8:M41)</f>
        <v>48530636</v>
      </c>
      <c r="N42" s="47">
        <f t="shared" ref="N42:O42" si="30">SUM(N8:N41)</f>
        <v>158865244</v>
      </c>
      <c r="O42" s="47">
        <f t="shared" si="30"/>
        <v>207395880</v>
      </c>
      <c r="Q42" s="1">
        <v>20000000</v>
      </c>
      <c r="R42" s="55">
        <f>N42-Q42</f>
        <v>138865244</v>
      </c>
    </row>
    <row r="43" spans="1:23" x14ac:dyDescent="0.3">
      <c r="B43" s="10"/>
      <c r="C43" s="11"/>
      <c r="D43" s="11"/>
      <c r="E43" s="11"/>
      <c r="F43" s="12"/>
      <c r="G43" s="12"/>
      <c r="H43" s="12"/>
      <c r="I43" s="12"/>
      <c r="J43" s="11"/>
      <c r="K43" s="16"/>
      <c r="L43" s="17"/>
      <c r="M43" s="12"/>
      <c r="N43" s="27"/>
      <c r="O43" s="27"/>
    </row>
    <row r="44" spans="1:23" x14ac:dyDescent="0.3">
      <c r="B44" s="73" t="s">
        <v>20</v>
      </c>
      <c r="C44" s="73"/>
      <c r="D44" s="11"/>
      <c r="E44" s="11"/>
      <c r="F44" s="12"/>
      <c r="G44" s="12"/>
      <c r="H44" s="12"/>
      <c r="I44" s="12"/>
      <c r="J44" s="11"/>
      <c r="K44" s="16"/>
      <c r="L44" s="17"/>
      <c r="M44" s="12"/>
      <c r="N44" s="27"/>
      <c r="O44" s="27"/>
    </row>
    <row r="45" spans="1:23" x14ac:dyDescent="0.3">
      <c r="B45" s="23" t="s">
        <v>19</v>
      </c>
      <c r="C45" s="50">
        <v>0</v>
      </c>
      <c r="D45" s="11"/>
      <c r="E45" s="11"/>
      <c r="F45" s="12"/>
      <c r="G45" s="12"/>
      <c r="H45" s="12"/>
      <c r="I45" s="12"/>
      <c r="J45" s="11"/>
      <c r="K45" s="16"/>
      <c r="L45" s="17"/>
      <c r="M45" s="12"/>
      <c r="N45" s="27"/>
      <c r="O45" s="27"/>
    </row>
    <row r="46" spans="1:23" x14ac:dyDescent="0.3">
      <c r="B46" s="24" t="s">
        <v>6</v>
      </c>
      <c r="C46" s="44">
        <v>0</v>
      </c>
      <c r="D46" s="11"/>
      <c r="E46" s="11"/>
      <c r="F46" s="12"/>
      <c r="G46" s="12"/>
      <c r="H46" s="12"/>
      <c r="I46" s="12"/>
      <c r="J46" s="11"/>
      <c r="K46" s="16"/>
      <c r="L46" s="17"/>
      <c r="M46" s="12"/>
      <c r="N46" s="27"/>
      <c r="O46" s="27"/>
    </row>
    <row r="47" spans="1:23" x14ac:dyDescent="0.3">
      <c r="B47" s="24" t="s">
        <v>7</v>
      </c>
      <c r="C47" s="48">
        <f>ROUND((C45*C46),0)</f>
        <v>0</v>
      </c>
      <c r="D47" s="11"/>
      <c r="E47" s="11"/>
      <c r="F47" s="12"/>
      <c r="G47" s="12"/>
      <c r="H47" s="12"/>
      <c r="I47" s="12"/>
      <c r="J47" s="11"/>
      <c r="K47" s="16"/>
      <c r="L47" s="17"/>
      <c r="M47" s="12"/>
      <c r="N47" s="27"/>
      <c r="O47" s="27"/>
    </row>
    <row r="48" spans="1:23" x14ac:dyDescent="0.3">
      <c r="B48" s="10"/>
      <c r="C48" s="11"/>
      <c r="D48" s="11"/>
      <c r="E48" s="11"/>
      <c r="F48" s="12"/>
      <c r="G48" s="12"/>
      <c r="H48" s="12"/>
      <c r="I48" s="12"/>
      <c r="J48" s="11"/>
      <c r="K48" s="16"/>
      <c r="L48" s="17"/>
      <c r="M48" s="12"/>
      <c r="N48" s="27"/>
      <c r="O48" s="27"/>
    </row>
    <row r="49" spans="1:15" x14ac:dyDescent="0.3">
      <c r="B49" s="74" t="s">
        <v>15</v>
      </c>
      <c r="C49" s="75"/>
      <c r="D49" s="11"/>
      <c r="E49" s="11"/>
      <c r="F49" s="12"/>
      <c r="G49" s="12"/>
      <c r="H49" s="12"/>
      <c r="I49" s="12"/>
      <c r="J49" s="11"/>
      <c r="K49" s="12"/>
      <c r="L49" s="11"/>
      <c r="M49" s="12"/>
      <c r="N49" s="12"/>
      <c r="O49" s="12"/>
    </row>
    <row r="50" spans="1:15" x14ac:dyDescent="0.3">
      <c r="B50" s="23" t="s">
        <v>11</v>
      </c>
      <c r="C50" s="50">
        <v>0</v>
      </c>
      <c r="E50" s="28"/>
      <c r="F50" s="28"/>
      <c r="G50" s="29"/>
      <c r="H50" s="14"/>
      <c r="I50" s="14"/>
      <c r="L50" s="21"/>
    </row>
    <row r="51" spans="1:15" x14ac:dyDescent="0.3">
      <c r="B51" s="24" t="s">
        <v>6</v>
      </c>
      <c r="C51" s="44">
        <v>0</v>
      </c>
      <c r="D51" s="30"/>
      <c r="E51" s="22"/>
      <c r="F51" s="22"/>
      <c r="G51" s="16"/>
      <c r="H51" s="14"/>
      <c r="I51" s="14"/>
      <c r="L51" s="21"/>
    </row>
    <row r="52" spans="1:15" x14ac:dyDescent="0.3">
      <c r="B52" s="24" t="s">
        <v>7</v>
      </c>
      <c r="C52" s="48">
        <f>ROUND((C50*C51),0)</f>
        <v>0</v>
      </c>
      <c r="D52" s="9"/>
      <c r="E52" s="9"/>
      <c r="F52" s="21"/>
      <c r="H52" s="14"/>
      <c r="I52" s="14"/>
      <c r="L52" s="21"/>
    </row>
    <row r="53" spans="1:15" x14ac:dyDescent="0.3">
      <c r="B53" s="35"/>
      <c r="C53" s="19"/>
      <c r="D53" s="9"/>
      <c r="E53" s="9"/>
      <c r="F53" s="21"/>
      <c r="H53" s="14"/>
      <c r="I53" s="14"/>
      <c r="L53" s="21"/>
    </row>
    <row r="54" spans="1:15" x14ac:dyDescent="0.3">
      <c r="C54" s="9" t="s">
        <v>22</v>
      </c>
      <c r="D54" s="9"/>
      <c r="E54" s="9"/>
      <c r="F54" s="21"/>
      <c r="H54" s="14"/>
      <c r="I54" s="14"/>
      <c r="L54" s="21"/>
    </row>
    <row r="55" spans="1:15" x14ac:dyDescent="0.3">
      <c r="B55" s="2" t="s">
        <v>13</v>
      </c>
      <c r="C55" s="45">
        <f>C4</f>
        <v>60000000</v>
      </c>
      <c r="D55" s="19"/>
      <c r="E55" s="19"/>
      <c r="F55" s="19"/>
      <c r="G55" s="19"/>
      <c r="H55" s="20"/>
      <c r="I55" s="20"/>
      <c r="L55" s="18"/>
    </row>
    <row r="56" spans="1:15" x14ac:dyDescent="0.3">
      <c r="B56" s="2" t="s">
        <v>14</v>
      </c>
      <c r="C56" s="45">
        <f>N42</f>
        <v>158865244</v>
      </c>
      <c r="D56" s="19"/>
      <c r="E56" s="19"/>
      <c r="F56" s="19"/>
      <c r="G56" s="19"/>
      <c r="H56" s="20"/>
      <c r="I56" s="20"/>
      <c r="L56" s="20"/>
    </row>
    <row r="57" spans="1:15" x14ac:dyDescent="0.3">
      <c r="B57" s="2" t="s">
        <v>21</v>
      </c>
      <c r="C57" s="45">
        <f>C47</f>
        <v>0</v>
      </c>
      <c r="D57" s="19"/>
      <c r="E57" s="19"/>
      <c r="F57" s="19"/>
      <c r="G57" s="1"/>
      <c r="H57" s="20"/>
      <c r="I57" s="20"/>
      <c r="L57" s="20"/>
    </row>
    <row r="58" spans="1:15" x14ac:dyDescent="0.3">
      <c r="A58" s="1"/>
      <c r="B58" s="2" t="s">
        <v>12</v>
      </c>
      <c r="C58" s="45">
        <f>C52</f>
        <v>0</v>
      </c>
      <c r="D58" s="19"/>
      <c r="E58" s="19"/>
      <c r="F58" s="19" t="s">
        <v>27</v>
      </c>
      <c r="G58" s="19" t="s">
        <v>76</v>
      </c>
      <c r="H58" s="19" t="s">
        <v>77</v>
      </c>
      <c r="I58" s="19" t="s">
        <v>78</v>
      </c>
      <c r="J58" s="1" t="s">
        <v>79</v>
      </c>
      <c r="L58" s="20"/>
    </row>
    <row r="59" spans="1:15" ht="25.5" x14ac:dyDescent="0.3">
      <c r="A59" s="1"/>
      <c r="B59" s="13" t="s">
        <v>8</v>
      </c>
      <c r="C59" s="51">
        <f>C55+C56+C57+C58</f>
        <v>218865244</v>
      </c>
      <c r="D59" s="18"/>
      <c r="F59" s="4" t="s">
        <v>45</v>
      </c>
      <c r="G59" s="39">
        <v>1400.08</v>
      </c>
      <c r="H59" s="39"/>
      <c r="I59" s="39"/>
      <c r="J59" s="18">
        <f>G59+I59</f>
        <v>1400.08</v>
      </c>
      <c r="L59" s="58">
        <v>15000</v>
      </c>
    </row>
    <row r="60" spans="1:15" ht="25.5" x14ac:dyDescent="0.3">
      <c r="A60" s="1"/>
      <c r="B60" s="13" t="s">
        <v>9</v>
      </c>
      <c r="C60" s="51">
        <f>MROUND(C59*90%,1)</f>
        <v>196978720</v>
      </c>
      <c r="D60" s="20"/>
      <c r="F60" s="4" t="s">
        <v>46</v>
      </c>
      <c r="G60" s="39">
        <v>1084.92</v>
      </c>
      <c r="H60" s="39"/>
      <c r="I60" s="39">
        <v>39.6</v>
      </c>
      <c r="J60" s="18">
        <f t="shared" ref="J60:J91" si="31">G60+I60</f>
        <v>1124.52</v>
      </c>
      <c r="L60" s="58">
        <v>15000</v>
      </c>
    </row>
    <row r="61" spans="1:15" x14ac:dyDescent="0.3">
      <c r="A61" s="1"/>
      <c r="B61" s="13" t="s">
        <v>10</v>
      </c>
      <c r="C61" s="51">
        <f>MROUND(C59*80%,1)</f>
        <v>175092195</v>
      </c>
      <c r="D61" s="20"/>
      <c r="F61" s="4" t="s">
        <v>47</v>
      </c>
      <c r="G61" s="39">
        <v>320.07</v>
      </c>
      <c r="H61" s="39">
        <v>160.04</v>
      </c>
      <c r="I61" s="1"/>
      <c r="J61" s="18">
        <f t="shared" si="31"/>
        <v>320.07</v>
      </c>
      <c r="L61" s="58">
        <v>18000</v>
      </c>
    </row>
    <row r="62" spans="1:15" ht="25.5" x14ac:dyDescent="0.3">
      <c r="A62" s="1"/>
      <c r="B62" s="2" t="s">
        <v>24</v>
      </c>
      <c r="C62" s="45">
        <f>C56</f>
        <v>158865244</v>
      </c>
      <c r="D62" s="31"/>
      <c r="F62" s="4" t="s">
        <v>48</v>
      </c>
      <c r="G62" s="39">
        <v>49</v>
      </c>
      <c r="H62" s="39">
        <v>6.13</v>
      </c>
      <c r="I62" s="1"/>
      <c r="J62" s="18">
        <f t="shared" si="31"/>
        <v>49</v>
      </c>
      <c r="L62" s="58">
        <v>18000</v>
      </c>
      <c r="O62" s="33"/>
    </row>
    <row r="63" spans="1:15" x14ac:dyDescent="0.3">
      <c r="A63" s="1"/>
      <c r="B63" s="13" t="s">
        <v>41</v>
      </c>
      <c r="C63" s="65">
        <f>MROUND(C62*0.85,1)</f>
        <v>135035457</v>
      </c>
      <c r="F63" s="4" t="s">
        <v>49</v>
      </c>
      <c r="G63" s="39">
        <v>0</v>
      </c>
      <c r="H63" s="39"/>
      <c r="I63" s="1"/>
      <c r="J63" s="18">
        <f t="shared" si="31"/>
        <v>0</v>
      </c>
      <c r="L63" s="58"/>
      <c r="O63" s="33"/>
    </row>
    <row r="64" spans="1:15" x14ac:dyDescent="0.3">
      <c r="A64" s="1"/>
      <c r="F64" s="4" t="s">
        <v>50</v>
      </c>
      <c r="G64" s="39">
        <v>14.01</v>
      </c>
      <c r="H64" s="39"/>
      <c r="I64" s="1"/>
      <c r="J64" s="18">
        <f t="shared" si="31"/>
        <v>14.01</v>
      </c>
      <c r="L64" s="58">
        <v>15000</v>
      </c>
      <c r="O64" s="33"/>
    </row>
    <row r="65" spans="1:15" x14ac:dyDescent="0.3">
      <c r="A65" s="1"/>
      <c r="F65" s="4" t="s">
        <v>51</v>
      </c>
      <c r="G65" s="39">
        <v>65.75</v>
      </c>
      <c r="H65" s="39">
        <v>32.869999999999997</v>
      </c>
      <c r="I65" s="1"/>
      <c r="J65" s="18">
        <f t="shared" si="31"/>
        <v>65.75</v>
      </c>
      <c r="L65" s="34">
        <v>18000</v>
      </c>
      <c r="O65" s="33"/>
    </row>
    <row r="66" spans="1:15" x14ac:dyDescent="0.3">
      <c r="A66" s="1"/>
      <c r="F66" s="4" t="s">
        <v>52</v>
      </c>
      <c r="G66" s="39">
        <v>65.75</v>
      </c>
      <c r="H66" s="39">
        <v>32.869999999999997</v>
      </c>
      <c r="I66" s="1"/>
      <c r="J66" s="18">
        <f t="shared" si="31"/>
        <v>65.75</v>
      </c>
      <c r="L66" s="34">
        <v>18000</v>
      </c>
      <c r="O66" s="33"/>
    </row>
    <row r="67" spans="1:15" x14ac:dyDescent="0.3">
      <c r="A67" s="1"/>
      <c r="F67" s="4" t="s">
        <v>53</v>
      </c>
      <c r="G67" s="39">
        <v>65.75</v>
      </c>
      <c r="H67" s="39">
        <v>32.869999999999997</v>
      </c>
      <c r="I67" s="1"/>
      <c r="J67" s="18">
        <f t="shared" si="31"/>
        <v>65.75</v>
      </c>
      <c r="L67" s="34">
        <v>18000</v>
      </c>
      <c r="O67" s="33"/>
    </row>
    <row r="68" spans="1:15" x14ac:dyDescent="0.3">
      <c r="A68" s="1"/>
      <c r="F68" s="4" t="s">
        <v>54</v>
      </c>
      <c r="G68" s="39">
        <v>65.75</v>
      </c>
      <c r="H68" s="39">
        <v>32.869999999999997</v>
      </c>
      <c r="I68" s="1"/>
      <c r="J68" s="18">
        <f t="shared" si="31"/>
        <v>65.75</v>
      </c>
      <c r="L68" s="34">
        <v>18000</v>
      </c>
      <c r="O68" s="33"/>
    </row>
    <row r="69" spans="1:15" x14ac:dyDescent="0.3">
      <c r="A69" s="1"/>
      <c r="F69" s="4" t="s">
        <v>55</v>
      </c>
      <c r="G69" s="39">
        <v>65.75</v>
      </c>
      <c r="H69" s="39">
        <v>32.869999999999997</v>
      </c>
      <c r="I69" s="1"/>
      <c r="J69" s="18">
        <f t="shared" si="31"/>
        <v>65.75</v>
      </c>
      <c r="L69" s="34">
        <v>18000</v>
      </c>
      <c r="O69" s="33"/>
    </row>
    <row r="70" spans="1:15" x14ac:dyDescent="0.3">
      <c r="A70" s="1"/>
      <c r="F70" s="4" t="s">
        <v>56</v>
      </c>
      <c r="G70" s="39">
        <v>65.75</v>
      </c>
      <c r="H70" s="39">
        <v>32.869999999999997</v>
      </c>
      <c r="I70" s="1"/>
      <c r="J70" s="18">
        <f t="shared" si="31"/>
        <v>65.75</v>
      </c>
      <c r="L70" s="34">
        <v>18000</v>
      </c>
      <c r="O70" s="33"/>
    </row>
    <row r="71" spans="1:15" x14ac:dyDescent="0.3">
      <c r="A71" s="1"/>
      <c r="F71" s="4" t="s">
        <v>57</v>
      </c>
      <c r="G71" s="39">
        <v>36</v>
      </c>
      <c r="H71" s="39"/>
      <c r="I71" s="1"/>
      <c r="J71" s="18">
        <f t="shared" si="31"/>
        <v>36</v>
      </c>
      <c r="L71" s="34">
        <v>15000</v>
      </c>
      <c r="O71" s="33"/>
    </row>
    <row r="72" spans="1:15" x14ac:dyDescent="0.3">
      <c r="A72" s="1"/>
      <c r="F72" s="4" t="s">
        <v>58</v>
      </c>
      <c r="G72" s="39">
        <v>126</v>
      </c>
      <c r="H72" s="39"/>
      <c r="I72" s="1"/>
      <c r="J72" s="18">
        <f t="shared" si="31"/>
        <v>126</v>
      </c>
      <c r="L72" s="34">
        <v>15000</v>
      </c>
    </row>
    <row r="73" spans="1:15" x14ac:dyDescent="0.3">
      <c r="A73" s="1"/>
      <c r="F73" s="4" t="s">
        <v>60</v>
      </c>
      <c r="G73" s="39">
        <v>11.16</v>
      </c>
      <c r="H73" s="39">
        <v>5.58</v>
      </c>
      <c r="I73" s="1"/>
      <c r="J73" s="18">
        <f t="shared" si="31"/>
        <v>11.16</v>
      </c>
      <c r="L73" s="58">
        <v>18000</v>
      </c>
    </row>
    <row r="74" spans="1:15" x14ac:dyDescent="0.3">
      <c r="A74" s="1"/>
      <c r="B74" s="1"/>
      <c r="F74" s="4" t="s">
        <v>59</v>
      </c>
      <c r="G74" s="39">
        <v>6.91</v>
      </c>
      <c r="H74" s="39"/>
      <c r="I74" s="1"/>
      <c r="J74" s="18">
        <f t="shared" si="31"/>
        <v>6.91</v>
      </c>
      <c r="L74" s="58">
        <v>15000</v>
      </c>
    </row>
    <row r="75" spans="1:15" x14ac:dyDescent="0.3">
      <c r="A75" s="1"/>
      <c r="B75" s="1"/>
      <c r="F75" s="4" t="s">
        <v>61</v>
      </c>
      <c r="G75" s="39">
        <v>10.8</v>
      </c>
      <c r="H75" s="39">
        <v>5.4</v>
      </c>
      <c r="I75" s="1"/>
      <c r="J75" s="18">
        <f t="shared" si="31"/>
        <v>10.8</v>
      </c>
      <c r="L75" s="58">
        <v>18000</v>
      </c>
    </row>
    <row r="76" spans="1:15" x14ac:dyDescent="0.3">
      <c r="A76" s="1"/>
      <c r="B76" s="1"/>
      <c r="F76" s="4" t="s">
        <v>62</v>
      </c>
      <c r="G76" s="39">
        <v>181.76</v>
      </c>
      <c r="H76" s="39">
        <v>90.88</v>
      </c>
      <c r="I76" s="1"/>
      <c r="J76" s="18">
        <f t="shared" si="31"/>
        <v>181.76</v>
      </c>
      <c r="L76" s="58">
        <v>18000</v>
      </c>
    </row>
    <row r="77" spans="1:15" x14ac:dyDescent="0.3">
      <c r="A77" s="1"/>
      <c r="B77" s="1"/>
      <c r="F77" s="4" t="s">
        <v>63</v>
      </c>
      <c r="G77" s="39">
        <v>408.32</v>
      </c>
      <c r="H77" s="39"/>
      <c r="I77" s="1">
        <v>32.07</v>
      </c>
      <c r="J77" s="18">
        <f t="shared" si="31"/>
        <v>440.39</v>
      </c>
      <c r="L77" s="58">
        <v>15000</v>
      </c>
    </row>
    <row r="78" spans="1:15" x14ac:dyDescent="0.3">
      <c r="A78" s="1"/>
      <c r="B78" s="1"/>
      <c r="F78" s="4" t="s">
        <v>64</v>
      </c>
      <c r="G78" s="39">
        <v>28.34</v>
      </c>
      <c r="H78" s="39">
        <v>14.17</v>
      </c>
      <c r="I78" s="1"/>
      <c r="J78" s="18">
        <f t="shared" si="31"/>
        <v>28.34</v>
      </c>
      <c r="L78" s="58">
        <v>18000</v>
      </c>
    </row>
    <row r="79" spans="1:15" x14ac:dyDescent="0.3">
      <c r="A79" s="1"/>
      <c r="B79" s="1"/>
      <c r="F79" s="4" t="s">
        <v>65</v>
      </c>
      <c r="G79" s="39">
        <v>902.19</v>
      </c>
      <c r="H79" s="39">
        <v>451.1</v>
      </c>
      <c r="I79" s="1">
        <v>58.77</v>
      </c>
      <c r="J79" s="18">
        <f t="shared" si="31"/>
        <v>960.96</v>
      </c>
      <c r="L79" s="58">
        <v>18000</v>
      </c>
    </row>
    <row r="80" spans="1:15" x14ac:dyDescent="0.3">
      <c r="A80" s="1"/>
      <c r="B80" s="1"/>
      <c r="F80" s="4" t="s">
        <v>66</v>
      </c>
      <c r="G80" s="39">
        <v>28.34</v>
      </c>
      <c r="H80" s="39">
        <v>14.17</v>
      </c>
      <c r="I80" s="1"/>
      <c r="J80" s="18">
        <f t="shared" si="31"/>
        <v>28.34</v>
      </c>
      <c r="L80" s="58">
        <v>18000</v>
      </c>
    </row>
    <row r="81" spans="1:12" x14ac:dyDescent="0.3">
      <c r="A81" s="1"/>
      <c r="B81" s="1"/>
      <c r="F81" s="4" t="s">
        <v>67</v>
      </c>
      <c r="G81" s="39">
        <v>978.96</v>
      </c>
      <c r="H81" s="39"/>
      <c r="I81" s="1">
        <v>100.43</v>
      </c>
      <c r="J81" s="18">
        <f t="shared" si="31"/>
        <v>1079.3900000000001</v>
      </c>
      <c r="L81" s="58">
        <v>15000</v>
      </c>
    </row>
    <row r="82" spans="1:12" x14ac:dyDescent="0.3">
      <c r="A82" s="1"/>
      <c r="B82" s="1"/>
      <c r="F82" s="4" t="s">
        <v>68</v>
      </c>
      <c r="G82" s="39">
        <v>844</v>
      </c>
      <c r="H82" s="39">
        <v>94</v>
      </c>
      <c r="I82" s="1">
        <v>155.31</v>
      </c>
      <c r="J82" s="18">
        <f t="shared" si="31"/>
        <v>999.31</v>
      </c>
      <c r="L82" s="58">
        <v>18000</v>
      </c>
    </row>
    <row r="83" spans="1:12" x14ac:dyDescent="0.3">
      <c r="A83" s="1"/>
      <c r="B83" s="1"/>
      <c r="F83" s="4" t="s">
        <v>69</v>
      </c>
      <c r="G83" s="39">
        <v>625.5</v>
      </c>
      <c r="H83" s="39">
        <v>166.08</v>
      </c>
      <c r="I83" s="1">
        <v>62.8</v>
      </c>
      <c r="J83" s="18">
        <f t="shared" si="31"/>
        <v>688.3</v>
      </c>
      <c r="L83" s="58">
        <v>18000</v>
      </c>
    </row>
    <row r="84" spans="1:12" x14ac:dyDescent="0.3">
      <c r="A84" s="1"/>
      <c r="B84" s="1"/>
      <c r="F84" s="4" t="s">
        <v>70</v>
      </c>
      <c r="G84" s="39">
        <v>76.239999999999995</v>
      </c>
      <c r="H84" s="39"/>
      <c r="I84" s="1">
        <v>24.9</v>
      </c>
      <c r="J84" s="18">
        <f t="shared" si="31"/>
        <v>101.13999999999999</v>
      </c>
      <c r="L84" s="58">
        <v>15000</v>
      </c>
    </row>
    <row r="85" spans="1:12" x14ac:dyDescent="0.3">
      <c r="A85" s="1"/>
      <c r="B85" s="1"/>
      <c r="F85" s="4" t="s">
        <v>71</v>
      </c>
      <c r="G85" s="39">
        <v>76.239999999999995</v>
      </c>
      <c r="H85" s="39"/>
      <c r="I85" s="1">
        <v>24.9</v>
      </c>
      <c r="J85" s="18">
        <f t="shared" si="31"/>
        <v>101.13999999999999</v>
      </c>
      <c r="L85" s="58">
        <v>15000</v>
      </c>
    </row>
    <row r="86" spans="1:12" x14ac:dyDescent="0.3">
      <c r="A86" s="1"/>
      <c r="B86" s="1"/>
      <c r="F86" s="4" t="s">
        <v>71</v>
      </c>
      <c r="G86" s="39">
        <v>76.239999999999995</v>
      </c>
      <c r="H86" s="39"/>
      <c r="I86" s="1">
        <v>24.9</v>
      </c>
      <c r="J86" s="18">
        <f t="shared" si="31"/>
        <v>101.13999999999999</v>
      </c>
      <c r="L86" s="58">
        <v>15000</v>
      </c>
    </row>
    <row r="87" spans="1:12" x14ac:dyDescent="0.3">
      <c r="A87" s="1"/>
      <c r="B87" s="1"/>
      <c r="F87" s="4" t="s">
        <v>59</v>
      </c>
      <c r="G87" s="39">
        <v>6.91</v>
      </c>
      <c r="H87" s="39"/>
      <c r="I87" s="1"/>
      <c r="J87" s="18">
        <f t="shared" si="31"/>
        <v>6.91</v>
      </c>
      <c r="L87" s="58">
        <v>15000</v>
      </c>
    </row>
    <row r="88" spans="1:12" x14ac:dyDescent="0.3">
      <c r="A88" s="1"/>
      <c r="B88" s="1"/>
      <c r="F88" s="4" t="s">
        <v>72</v>
      </c>
      <c r="G88" s="39">
        <v>2180.35</v>
      </c>
      <c r="H88" s="39">
        <v>1090.18</v>
      </c>
      <c r="I88" s="1"/>
      <c r="J88" s="18">
        <f t="shared" si="31"/>
        <v>2180.35</v>
      </c>
      <c r="L88" s="58">
        <v>18000</v>
      </c>
    </row>
    <row r="89" spans="1:12" ht="25.5" x14ac:dyDescent="0.3">
      <c r="A89" s="1"/>
      <c r="B89" s="1"/>
      <c r="F89" s="4" t="s">
        <v>73</v>
      </c>
      <c r="G89" s="39">
        <v>31.86</v>
      </c>
      <c r="H89" s="39"/>
      <c r="I89" s="1"/>
      <c r="J89" s="18">
        <f t="shared" si="31"/>
        <v>31.86</v>
      </c>
      <c r="L89" s="58">
        <v>15000</v>
      </c>
    </row>
    <row r="90" spans="1:12" x14ac:dyDescent="0.3">
      <c r="A90" s="1"/>
      <c r="B90" s="1"/>
      <c r="F90" s="4" t="s">
        <v>74</v>
      </c>
      <c r="G90" s="39">
        <v>87.52</v>
      </c>
      <c r="H90" s="39"/>
      <c r="I90" s="1"/>
      <c r="J90" s="18">
        <f t="shared" si="31"/>
        <v>87.52</v>
      </c>
      <c r="L90" s="58">
        <v>15000</v>
      </c>
    </row>
    <row r="91" spans="1:12" x14ac:dyDescent="0.3">
      <c r="A91" s="1"/>
      <c r="B91" s="1"/>
      <c r="F91" s="4" t="s">
        <v>75</v>
      </c>
      <c r="G91" s="61">
        <v>1751.22</v>
      </c>
      <c r="H91" s="61">
        <v>875.61</v>
      </c>
      <c r="I91" s="1"/>
      <c r="J91" s="18">
        <f t="shared" si="31"/>
        <v>1751.22</v>
      </c>
      <c r="L91" s="58">
        <v>18000</v>
      </c>
    </row>
    <row r="92" spans="1:12" x14ac:dyDescent="0.3">
      <c r="A92" s="1"/>
      <c r="B92" s="1"/>
      <c r="F92" s="33"/>
      <c r="G92" s="39">
        <f>SUM(G59:G91)</f>
        <v>11737.44</v>
      </c>
      <c r="H92" s="39">
        <f>SUM(H59:H91)</f>
        <v>3170.56</v>
      </c>
      <c r="I92" s="62">
        <f>SUM(I59:I91)</f>
        <v>523.67999999999995</v>
      </c>
      <c r="J92" s="39">
        <f>SUM(J59:J91)</f>
        <v>12261.120000000003</v>
      </c>
      <c r="K92" s="63"/>
      <c r="L92" s="64"/>
    </row>
    <row r="93" spans="1:12" x14ac:dyDescent="0.3">
      <c r="A93" s="1"/>
      <c r="B93" s="1"/>
      <c r="F93" s="33"/>
      <c r="G93" s="33"/>
      <c r="H93" s="33"/>
      <c r="I93" s="33"/>
    </row>
    <row r="94" spans="1:12" x14ac:dyDescent="0.3">
      <c r="A94" s="1"/>
      <c r="B94" s="1"/>
    </row>
    <row r="95" spans="1:12" x14ac:dyDescent="0.3">
      <c r="A95" s="1"/>
      <c r="B95" s="1"/>
    </row>
    <row r="96" spans="1:12" x14ac:dyDescent="0.3">
      <c r="A96" s="1"/>
      <c r="B96" s="1"/>
    </row>
    <row r="97" spans="1:7" x14ac:dyDescent="0.3">
      <c r="A97" s="1"/>
      <c r="B97" s="1"/>
      <c r="F97" s="66" t="s">
        <v>82</v>
      </c>
      <c r="G97" s="67">
        <v>218865244</v>
      </c>
    </row>
    <row r="98" spans="1:7" x14ac:dyDescent="0.3">
      <c r="A98" s="1"/>
      <c r="B98" s="1"/>
      <c r="F98" s="66" t="s">
        <v>9</v>
      </c>
      <c r="G98" s="67">
        <v>196978720</v>
      </c>
    </row>
    <row r="99" spans="1:7" x14ac:dyDescent="0.3">
      <c r="A99" s="1"/>
      <c r="B99" s="1"/>
      <c r="F99" s="66" t="s">
        <v>10</v>
      </c>
      <c r="G99" s="67">
        <v>175092195</v>
      </c>
    </row>
    <row r="100" spans="1:7" x14ac:dyDescent="0.3">
      <c r="A100" s="1"/>
      <c r="B100" s="1"/>
      <c r="F100" s="66" t="s">
        <v>41</v>
      </c>
      <c r="G100" s="67">
        <v>135035457</v>
      </c>
    </row>
    <row r="101" spans="1:7" x14ac:dyDescent="0.3">
      <c r="A101" s="1"/>
      <c r="B101" s="1"/>
      <c r="F101" s="34"/>
    </row>
    <row r="102" spans="1:7" x14ac:dyDescent="0.3">
      <c r="A102" s="1"/>
      <c r="B102" s="1"/>
      <c r="F102" s="34"/>
    </row>
    <row r="103" spans="1:7" x14ac:dyDescent="0.3">
      <c r="A103" s="1"/>
      <c r="B103" s="1"/>
      <c r="F103" s="34"/>
    </row>
    <row r="104" spans="1:7" x14ac:dyDescent="0.3">
      <c r="A104" s="1"/>
      <c r="B104" s="1"/>
      <c r="F104" s="34"/>
    </row>
    <row r="105" spans="1:7" x14ac:dyDescent="0.3">
      <c r="A105" s="1"/>
      <c r="B105" s="1"/>
      <c r="F105" s="34"/>
    </row>
    <row r="106" spans="1:7" x14ac:dyDescent="0.3">
      <c r="A106" s="1"/>
      <c r="B106" s="1"/>
      <c r="F106" s="34"/>
    </row>
    <row r="107" spans="1:7" x14ac:dyDescent="0.3">
      <c r="A107" s="1"/>
      <c r="B107" s="1"/>
      <c r="F107" s="34"/>
    </row>
    <row r="108" spans="1:7" x14ac:dyDescent="0.3">
      <c r="A108" s="1"/>
      <c r="B108" s="1"/>
      <c r="F108" s="34"/>
    </row>
    <row r="109" spans="1:7" x14ac:dyDescent="0.3">
      <c r="A109" s="1"/>
      <c r="B109" s="1"/>
    </row>
    <row r="110" spans="1:7" x14ac:dyDescent="0.3">
      <c r="A110" s="1"/>
      <c r="B110" s="1"/>
    </row>
    <row r="111" spans="1:7" x14ac:dyDescent="0.3">
      <c r="A111" s="1"/>
      <c r="B111" s="1"/>
    </row>
    <row r="112" spans="1:7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  <row r="172" spans="1:2" x14ac:dyDescent="0.3">
      <c r="A172" s="1"/>
      <c r="B172" s="1"/>
    </row>
    <row r="173" spans="1:2" x14ac:dyDescent="0.3">
      <c r="A173" s="1"/>
      <c r="B173" s="1"/>
    </row>
    <row r="174" spans="1:2" x14ac:dyDescent="0.3">
      <c r="A174" s="1"/>
      <c r="B174" s="1"/>
    </row>
    <row r="175" spans="1:2" x14ac:dyDescent="0.3">
      <c r="A175" s="1"/>
      <c r="B175" s="1"/>
    </row>
    <row r="176" spans="1:2" x14ac:dyDescent="0.3">
      <c r="A176" s="1"/>
      <c r="B176" s="1"/>
    </row>
    <row r="177" spans="1:2" x14ac:dyDescent="0.3">
      <c r="A177" s="1"/>
      <c r="B177" s="1"/>
    </row>
    <row r="178" spans="1:2" x14ac:dyDescent="0.3">
      <c r="A178" s="1"/>
      <c r="B178" s="1"/>
    </row>
    <row r="179" spans="1:2" x14ac:dyDescent="0.3">
      <c r="A179" s="1"/>
      <c r="B179" s="1"/>
    </row>
    <row r="180" spans="1:2" x14ac:dyDescent="0.3">
      <c r="A180" s="1"/>
      <c r="B180" s="1"/>
    </row>
    <row r="181" spans="1:2" x14ac:dyDescent="0.3">
      <c r="A181" s="1"/>
      <c r="B181" s="1"/>
    </row>
    <row r="182" spans="1:2" x14ac:dyDescent="0.3">
      <c r="A182" s="1"/>
      <c r="B182" s="1"/>
    </row>
    <row r="183" spans="1:2" x14ac:dyDescent="0.3">
      <c r="A183" s="1"/>
      <c r="B183" s="1"/>
    </row>
    <row r="184" spans="1:2" x14ac:dyDescent="0.3">
      <c r="A184" s="1"/>
      <c r="B184" s="1"/>
    </row>
    <row r="185" spans="1:2" x14ac:dyDescent="0.3">
      <c r="A185" s="1"/>
      <c r="B185" s="1"/>
    </row>
    <row r="186" spans="1:2" x14ac:dyDescent="0.3">
      <c r="A186" s="1"/>
      <c r="B186" s="1"/>
    </row>
    <row r="187" spans="1:2" x14ac:dyDescent="0.3">
      <c r="A187" s="1"/>
      <c r="B187" s="1"/>
    </row>
    <row r="188" spans="1:2" x14ac:dyDescent="0.3">
      <c r="A188" s="1"/>
      <c r="B188" s="1"/>
    </row>
    <row r="189" spans="1:2" x14ac:dyDescent="0.3">
      <c r="A189" s="1"/>
      <c r="B189" s="1"/>
    </row>
    <row r="190" spans="1:2" x14ac:dyDescent="0.3">
      <c r="A190" s="1"/>
      <c r="B190" s="1"/>
    </row>
    <row r="191" spans="1:2" x14ac:dyDescent="0.3">
      <c r="A191" s="1"/>
      <c r="B191" s="1"/>
    </row>
    <row r="192" spans="1:2" x14ac:dyDescent="0.3">
      <c r="A192" s="1"/>
      <c r="B192" s="1"/>
    </row>
    <row r="193" spans="1:2" x14ac:dyDescent="0.3">
      <c r="A193" s="1"/>
      <c r="B193" s="1"/>
    </row>
    <row r="194" spans="1:2" x14ac:dyDescent="0.3">
      <c r="A194" s="1"/>
      <c r="B194" s="1"/>
    </row>
    <row r="195" spans="1:2" x14ac:dyDescent="0.3">
      <c r="A195" s="1"/>
      <c r="B195" s="1"/>
    </row>
    <row r="196" spans="1:2" x14ac:dyDescent="0.3">
      <c r="A196" s="1"/>
      <c r="B196" s="1"/>
    </row>
    <row r="197" spans="1:2" x14ac:dyDescent="0.3">
      <c r="A197" s="1"/>
      <c r="B197" s="1"/>
    </row>
    <row r="198" spans="1:2" x14ac:dyDescent="0.3">
      <c r="A198" s="1"/>
      <c r="B198" s="1"/>
    </row>
    <row r="199" spans="1:2" x14ac:dyDescent="0.3">
      <c r="A199" s="1"/>
      <c r="B199" s="1"/>
    </row>
  </sheetData>
  <mergeCells count="2">
    <mergeCell ref="B44:C44"/>
    <mergeCell ref="B49:C4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2EBB4-E2B5-4960-81CE-EC33991B15B9}">
  <dimension ref="A1:W199"/>
  <sheetViews>
    <sheetView tabSelected="1" topLeftCell="A46" zoomScale="70" zoomScaleNormal="70" workbookViewId="0">
      <selection activeCell="C60" sqref="C60"/>
    </sheetView>
  </sheetViews>
  <sheetFormatPr defaultRowHeight="16.5" x14ac:dyDescent="0.3"/>
  <cols>
    <col min="1" max="1" width="9.140625" style="35"/>
    <col min="2" max="2" width="28.7109375" style="2" customWidth="1"/>
    <col min="3" max="3" width="22.28515625" style="1" customWidth="1"/>
    <col min="4" max="4" width="21.140625" style="1" customWidth="1"/>
    <col min="5" max="5" width="17.5703125" style="1" bestFit="1" customWidth="1"/>
    <col min="6" max="6" width="18.85546875" style="7" bestFit="1" customWidth="1"/>
    <col min="7" max="7" width="18.28515625" style="7" customWidth="1"/>
    <col min="8" max="8" width="14.5703125" style="7" customWidth="1"/>
    <col min="9" max="9" width="15.28515625" style="7" customWidth="1"/>
    <col min="10" max="10" width="13.85546875" style="1" bestFit="1" customWidth="1"/>
    <col min="11" max="11" width="15.42578125" style="7" bestFit="1" customWidth="1"/>
    <col min="12" max="12" width="14.140625" style="1" customWidth="1"/>
    <col min="13" max="13" width="13.28515625" style="7" bestFit="1" customWidth="1"/>
    <col min="14" max="14" width="14.85546875" style="7" customWidth="1"/>
    <col min="15" max="15" width="14.85546875" style="7" bestFit="1" customWidth="1"/>
    <col min="16" max="16" width="19" style="1" customWidth="1"/>
    <col min="17" max="17" width="9.140625" style="1"/>
    <col min="18" max="18" width="17.140625" style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23" x14ac:dyDescent="0.3">
      <c r="B1" s="13" t="s">
        <v>13</v>
      </c>
      <c r="E1" s="1" t="s">
        <v>39</v>
      </c>
      <c r="F1" s="7" t="s">
        <v>40</v>
      </c>
      <c r="H1" s="7" t="s">
        <v>38</v>
      </c>
      <c r="K1" s="7" t="s">
        <v>25</v>
      </c>
      <c r="O1" s="7" t="s">
        <v>33</v>
      </c>
      <c r="R1" s="7" t="s">
        <v>33</v>
      </c>
    </row>
    <row r="2" spans="1:23" x14ac:dyDescent="0.3">
      <c r="B2" s="23" t="s">
        <v>11</v>
      </c>
      <c r="C2" s="55">
        <v>100000</v>
      </c>
      <c r="D2" s="7" t="s">
        <v>39</v>
      </c>
      <c r="E2" s="4">
        <v>0</v>
      </c>
      <c r="F2" s="4">
        <f>MROUND(E2*10.764,1)</f>
        <v>0</v>
      </c>
      <c r="G2" s="25"/>
      <c r="H2" s="1" t="s">
        <v>39</v>
      </c>
      <c r="I2" s="55">
        <v>0</v>
      </c>
      <c r="J2" s="55">
        <f>C2</f>
        <v>100000</v>
      </c>
      <c r="K2" s="55">
        <v>600</v>
      </c>
      <c r="L2" s="45">
        <f>J2*K2</f>
        <v>60000000</v>
      </c>
      <c r="O2" s="52" t="s">
        <v>35</v>
      </c>
      <c r="P2" s="53">
        <f>C59</f>
        <v>199062741</v>
      </c>
      <c r="R2" s="20">
        <f>P2*0.025/12</f>
        <v>414714.04375000001</v>
      </c>
      <c r="S2" s="18" t="s">
        <v>34</v>
      </c>
    </row>
    <row r="3" spans="1:23" x14ac:dyDescent="0.3">
      <c r="B3" s="24" t="s">
        <v>6</v>
      </c>
      <c r="C3" s="18">
        <v>600</v>
      </c>
      <c r="D3" s="15"/>
      <c r="E3" s="26"/>
      <c r="F3" s="26"/>
      <c r="G3" s="15"/>
      <c r="H3" s="1" t="s">
        <v>40</v>
      </c>
      <c r="I3" s="55">
        <f>MROUND(I2/10.764,1)</f>
        <v>0</v>
      </c>
      <c r="J3" s="55"/>
      <c r="K3" s="45"/>
      <c r="L3" s="45">
        <f>N42</f>
        <v>139062741</v>
      </c>
      <c r="O3" s="52" t="s">
        <v>35</v>
      </c>
      <c r="P3" s="53">
        <f>C59</f>
        <v>199062741</v>
      </c>
      <c r="Q3" s="7"/>
      <c r="R3" s="20">
        <f>P3*0.04/12</f>
        <v>663542.47000000009</v>
      </c>
      <c r="S3" s="54" t="s">
        <v>36</v>
      </c>
    </row>
    <row r="4" spans="1:23" x14ac:dyDescent="0.3">
      <c r="B4" s="32" t="s">
        <v>18</v>
      </c>
      <c r="C4" s="45">
        <f>ROUND((C2*C3),0)</f>
        <v>60000000</v>
      </c>
      <c r="F4" s="22"/>
      <c r="G4" s="22"/>
      <c r="I4" s="45"/>
      <c r="J4" s="55"/>
      <c r="K4" s="45"/>
      <c r="L4" s="45">
        <f>SUM(L2:L3)</f>
        <v>199062741</v>
      </c>
      <c r="O4" s="52" t="s">
        <v>35</v>
      </c>
      <c r="P4" s="53">
        <f>C59</f>
        <v>199062741</v>
      </c>
      <c r="Q4" s="7"/>
      <c r="R4" s="20">
        <f>P4*0.033/12</f>
        <v>547422.53775000002</v>
      </c>
      <c r="S4" s="18" t="s">
        <v>37</v>
      </c>
    </row>
    <row r="5" spans="1:23" x14ac:dyDescent="0.3">
      <c r="B5" s="13" t="s">
        <v>14</v>
      </c>
    </row>
    <row r="6" spans="1:23" s="3" customFormat="1" ht="60" x14ac:dyDescent="0.2">
      <c r="A6" s="36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37" t="s">
        <v>5</v>
      </c>
      <c r="H6" s="5" t="s">
        <v>29</v>
      </c>
      <c r="I6" s="5" t="s">
        <v>28</v>
      </c>
      <c r="J6" s="8" t="s">
        <v>3</v>
      </c>
      <c r="K6" s="8" t="s">
        <v>4</v>
      </c>
      <c r="L6" s="5" t="s">
        <v>16</v>
      </c>
      <c r="M6" s="38" t="s">
        <v>26</v>
      </c>
      <c r="N6" s="5" t="s">
        <v>17</v>
      </c>
      <c r="O6" s="5" t="s">
        <v>42</v>
      </c>
    </row>
    <row r="7" spans="1:23" s="3" customFormat="1" ht="15" x14ac:dyDescent="0.2">
      <c r="A7" s="36"/>
      <c r="B7" s="4"/>
      <c r="C7" s="4" t="s">
        <v>44</v>
      </c>
      <c r="D7" s="4"/>
      <c r="E7" s="4"/>
      <c r="F7" s="4"/>
      <c r="G7" s="37" t="s">
        <v>31</v>
      </c>
      <c r="H7" s="5"/>
      <c r="I7" s="5"/>
      <c r="J7" s="8"/>
      <c r="K7" s="8"/>
      <c r="L7" s="8" t="s">
        <v>32</v>
      </c>
      <c r="M7" s="8" t="s">
        <v>32</v>
      </c>
      <c r="N7" s="8" t="s">
        <v>32</v>
      </c>
      <c r="O7" s="8" t="s">
        <v>32</v>
      </c>
    </row>
    <row r="8" spans="1:23" s="3" customFormat="1" x14ac:dyDescent="0.3">
      <c r="A8" s="40">
        <v>1</v>
      </c>
      <c r="B8" s="4" t="s">
        <v>45</v>
      </c>
      <c r="C8" s="39">
        <v>1400.08</v>
      </c>
      <c r="D8" s="43">
        <v>2011</v>
      </c>
      <c r="E8" s="43">
        <v>2024</v>
      </c>
      <c r="F8" s="43">
        <v>50</v>
      </c>
      <c r="G8" s="68">
        <v>14000</v>
      </c>
      <c r="H8" s="47">
        <f t="shared" ref="H8:H41" si="0">E8-D8</f>
        <v>13</v>
      </c>
      <c r="I8" s="47">
        <f t="shared" ref="I8:I41" si="1">F8-H8</f>
        <v>37</v>
      </c>
      <c r="J8" s="15">
        <f t="shared" ref="J8:J41" si="2">IF(H8&gt;=5,90*H8/F8,0)</f>
        <v>23.4</v>
      </c>
      <c r="K8" s="47">
        <f t="shared" ref="K8:K41" si="3">G8/100*J8</f>
        <v>3276</v>
      </c>
      <c r="L8" s="47">
        <f t="shared" ref="L8:L41" si="4">ROUND((G8-K8),0)</f>
        <v>10724</v>
      </c>
      <c r="M8" s="47">
        <f t="shared" ref="M8:M41" si="5">O8-N8</f>
        <v>4586662</v>
      </c>
      <c r="N8" s="47">
        <f t="shared" ref="N8:N41" si="6">ROUND((L8*C8),0)</f>
        <v>15014458</v>
      </c>
      <c r="O8" s="47">
        <f t="shared" ref="O8:O41" si="7">ROUND((C8*G8),0)</f>
        <v>19601120</v>
      </c>
      <c r="R8" s="1">
        <f t="shared" ref="R8:R40" si="8">N8*R9/N9</f>
        <v>12855079.018681064</v>
      </c>
      <c r="S8" s="3">
        <f>R8/C8</f>
        <v>9181.6746319360791</v>
      </c>
      <c r="T8" s="3">
        <v>23.4</v>
      </c>
      <c r="U8" s="3">
        <f>100-T8</f>
        <v>76.599999999999994</v>
      </c>
      <c r="V8" s="3">
        <f>S8/U8*100</f>
        <v>11986.520407227257</v>
      </c>
      <c r="W8" s="3">
        <v>13000</v>
      </c>
    </row>
    <row r="9" spans="1:23" s="3" customFormat="1" x14ac:dyDescent="0.3">
      <c r="A9" s="40">
        <v>2</v>
      </c>
      <c r="B9" s="4" t="s">
        <v>46</v>
      </c>
      <c r="C9" s="39">
        <v>1124.52</v>
      </c>
      <c r="D9" s="43">
        <v>2011</v>
      </c>
      <c r="E9" s="43">
        <v>2024</v>
      </c>
      <c r="F9" s="43">
        <v>50</v>
      </c>
      <c r="G9" s="68">
        <v>14000</v>
      </c>
      <c r="H9" s="47">
        <f t="shared" si="0"/>
        <v>13</v>
      </c>
      <c r="I9" s="47">
        <f t="shared" si="1"/>
        <v>37</v>
      </c>
      <c r="J9" s="47">
        <f t="shared" si="2"/>
        <v>23.4</v>
      </c>
      <c r="K9" s="47">
        <f t="shared" si="3"/>
        <v>3276</v>
      </c>
      <c r="L9" s="47">
        <f t="shared" si="4"/>
        <v>10724</v>
      </c>
      <c r="M9" s="47">
        <f t="shared" si="5"/>
        <v>3683928</v>
      </c>
      <c r="N9" s="47">
        <f t="shared" si="6"/>
        <v>12059352</v>
      </c>
      <c r="O9" s="47">
        <f t="shared" si="7"/>
        <v>15743280</v>
      </c>
      <c r="R9" s="1">
        <f t="shared" si="8"/>
        <v>10324976.29112483</v>
      </c>
      <c r="S9" s="3">
        <f t="shared" ref="S9:S41" si="9">R9/C9</f>
        <v>9181.6742175548952</v>
      </c>
      <c r="T9" s="3">
        <v>23.4</v>
      </c>
      <c r="U9" s="3">
        <f t="shared" ref="U9:U41" si="10">100-T9</f>
        <v>76.599999999999994</v>
      </c>
      <c r="V9" s="3">
        <f t="shared" ref="V9:V41" si="11">S9/U9*100</f>
        <v>11986.519866259656</v>
      </c>
      <c r="W9" s="3">
        <v>13000</v>
      </c>
    </row>
    <row r="10" spans="1:23" s="3" customFormat="1" x14ac:dyDescent="0.3">
      <c r="A10" s="40">
        <v>3</v>
      </c>
      <c r="B10" s="4" t="s">
        <v>47</v>
      </c>
      <c r="C10" s="39">
        <v>320.07</v>
      </c>
      <c r="D10" s="43">
        <v>2011</v>
      </c>
      <c r="E10" s="43">
        <v>2024</v>
      </c>
      <c r="F10" s="43">
        <v>50</v>
      </c>
      <c r="G10" s="68">
        <v>16500</v>
      </c>
      <c r="H10" s="47">
        <f t="shared" si="0"/>
        <v>13</v>
      </c>
      <c r="I10" s="47">
        <f t="shared" si="1"/>
        <v>37</v>
      </c>
      <c r="J10" s="47">
        <f t="shared" si="2"/>
        <v>23.4</v>
      </c>
      <c r="K10" s="47">
        <f t="shared" si="3"/>
        <v>3860.9999999999995</v>
      </c>
      <c r="L10" s="47">
        <f t="shared" si="4"/>
        <v>12639</v>
      </c>
      <c r="M10" s="47">
        <f t="shared" si="5"/>
        <v>1235790</v>
      </c>
      <c r="N10" s="47">
        <f t="shared" si="6"/>
        <v>4045365</v>
      </c>
      <c r="O10" s="47">
        <f t="shared" si="7"/>
        <v>5281155</v>
      </c>
      <c r="R10" s="1">
        <f t="shared" si="8"/>
        <v>3463560.7049156702</v>
      </c>
      <c r="S10" s="3">
        <f t="shared" si="9"/>
        <v>10821.260052225045</v>
      </c>
      <c r="T10" s="3">
        <v>23.4</v>
      </c>
      <c r="U10" s="3">
        <f t="shared" si="10"/>
        <v>76.599999999999994</v>
      </c>
      <c r="V10" s="3">
        <f t="shared" si="11"/>
        <v>14126.971347552279</v>
      </c>
      <c r="W10" s="3">
        <v>16000</v>
      </c>
    </row>
    <row r="11" spans="1:23" s="3" customFormat="1" x14ac:dyDescent="0.3">
      <c r="A11" s="40">
        <v>4</v>
      </c>
      <c r="B11" s="4" t="s">
        <v>48</v>
      </c>
      <c r="C11" s="39">
        <v>49</v>
      </c>
      <c r="D11" s="43">
        <v>2011</v>
      </c>
      <c r="E11" s="43">
        <v>2024</v>
      </c>
      <c r="F11" s="43">
        <v>50</v>
      </c>
      <c r="G11" s="68">
        <v>16500</v>
      </c>
      <c r="H11" s="47">
        <f t="shared" si="0"/>
        <v>13</v>
      </c>
      <c r="I11" s="47">
        <f t="shared" si="1"/>
        <v>37</v>
      </c>
      <c r="J11" s="47">
        <f t="shared" si="2"/>
        <v>23.4</v>
      </c>
      <c r="K11" s="47">
        <f t="shared" si="3"/>
        <v>3860.9999999999995</v>
      </c>
      <c r="L11" s="47">
        <f t="shared" si="4"/>
        <v>12639</v>
      </c>
      <c r="M11" s="47">
        <f t="shared" si="5"/>
        <v>189189</v>
      </c>
      <c r="N11" s="47">
        <f t="shared" si="6"/>
        <v>619311</v>
      </c>
      <c r="O11" s="47">
        <f t="shared" si="7"/>
        <v>808500</v>
      </c>
      <c r="R11" s="1">
        <f t="shared" si="8"/>
        <v>530241.70716907585</v>
      </c>
      <c r="S11" s="3">
        <f t="shared" si="9"/>
        <v>10821.25932998114</v>
      </c>
      <c r="T11" s="3">
        <v>23.4</v>
      </c>
      <c r="U11" s="3">
        <f t="shared" si="10"/>
        <v>76.599999999999994</v>
      </c>
      <c r="V11" s="3">
        <f t="shared" si="11"/>
        <v>14126.970404675118</v>
      </c>
      <c r="W11" s="3">
        <v>16000</v>
      </c>
    </row>
    <row r="12" spans="1:23" s="3" customFormat="1" x14ac:dyDescent="0.3">
      <c r="A12" s="40">
        <v>6</v>
      </c>
      <c r="B12" s="4" t="s">
        <v>50</v>
      </c>
      <c r="C12" s="39">
        <v>14.01</v>
      </c>
      <c r="D12" s="43">
        <v>2011</v>
      </c>
      <c r="E12" s="43">
        <v>2024</v>
      </c>
      <c r="F12" s="43">
        <v>50</v>
      </c>
      <c r="G12" s="68">
        <f>IF(F12&gt;14000,14000,16500)</f>
        <v>16500</v>
      </c>
      <c r="H12" s="47">
        <f t="shared" si="0"/>
        <v>13</v>
      </c>
      <c r="I12" s="47">
        <f t="shared" si="1"/>
        <v>37</v>
      </c>
      <c r="J12" s="47">
        <f t="shared" si="2"/>
        <v>23.4</v>
      </c>
      <c r="K12" s="47">
        <f t="shared" si="3"/>
        <v>3860.9999999999995</v>
      </c>
      <c r="L12" s="47">
        <f t="shared" si="4"/>
        <v>12639</v>
      </c>
      <c r="M12" s="47">
        <f t="shared" si="5"/>
        <v>54093</v>
      </c>
      <c r="N12" s="47">
        <f t="shared" si="6"/>
        <v>177072</v>
      </c>
      <c r="O12" s="47">
        <f t="shared" si="7"/>
        <v>231165</v>
      </c>
      <c r="R12" s="1">
        <f t="shared" si="8"/>
        <v>151605.50930282619</v>
      </c>
      <c r="S12" s="3">
        <f t="shared" si="9"/>
        <v>10821.23549627596</v>
      </c>
      <c r="T12" s="3">
        <v>23.4</v>
      </c>
      <c r="U12" s="3">
        <f t="shared" si="10"/>
        <v>76.599999999999994</v>
      </c>
      <c r="V12" s="3">
        <f t="shared" si="11"/>
        <v>14126.939290177495</v>
      </c>
      <c r="W12" s="3">
        <f>IF(V12&gt;13000,13000,16000)</f>
        <v>13000</v>
      </c>
    </row>
    <row r="13" spans="1:23" s="3" customFormat="1" x14ac:dyDescent="0.3">
      <c r="A13" s="40">
        <v>7</v>
      </c>
      <c r="B13" s="4" t="s">
        <v>51</v>
      </c>
      <c r="C13" s="39">
        <v>65.75</v>
      </c>
      <c r="D13" s="43">
        <v>2011</v>
      </c>
      <c r="E13" s="43">
        <v>2024</v>
      </c>
      <c r="F13" s="43">
        <v>50</v>
      </c>
      <c r="G13" s="68">
        <f>IF(F13&gt;14000,14000,16500)</f>
        <v>16500</v>
      </c>
      <c r="H13" s="47">
        <f t="shared" si="0"/>
        <v>13</v>
      </c>
      <c r="I13" s="47">
        <f t="shared" si="1"/>
        <v>37</v>
      </c>
      <c r="J13" s="47">
        <f t="shared" si="2"/>
        <v>23.4</v>
      </c>
      <c r="K13" s="47">
        <f>G12/100*J13</f>
        <v>3860.9999999999995</v>
      </c>
      <c r="L13" s="47">
        <f>ROUND((G12-K13),0)</f>
        <v>12639</v>
      </c>
      <c r="M13" s="48">
        <f t="shared" si="5"/>
        <v>253861</v>
      </c>
      <c r="N13" s="47">
        <f t="shared" si="6"/>
        <v>831014</v>
      </c>
      <c r="O13" s="47">
        <f>ROUND((C13*G12),0)</f>
        <v>1084875</v>
      </c>
      <c r="R13" s="1">
        <f t="shared" si="8"/>
        <v>711497.58690125367</v>
      </c>
      <c r="S13" s="3">
        <f t="shared" si="9"/>
        <v>10821.256074543782</v>
      </c>
      <c r="T13" s="3">
        <v>23.4</v>
      </c>
      <c r="U13" s="3">
        <f t="shared" si="10"/>
        <v>76.599999999999994</v>
      </c>
      <c r="V13" s="3">
        <f t="shared" si="11"/>
        <v>14126.966154756898</v>
      </c>
      <c r="W13" s="3">
        <f>IF(V13&gt;13000,13000,16000)</f>
        <v>13000</v>
      </c>
    </row>
    <row r="14" spans="1:23" s="3" customFormat="1" x14ac:dyDescent="0.3">
      <c r="A14" s="40">
        <v>8</v>
      </c>
      <c r="B14" s="4" t="s">
        <v>52</v>
      </c>
      <c r="C14" s="39">
        <v>65.75</v>
      </c>
      <c r="D14" s="43">
        <v>2011</v>
      </c>
      <c r="E14" s="43">
        <v>2024</v>
      </c>
      <c r="F14" s="43">
        <v>50</v>
      </c>
      <c r="G14" s="68">
        <v>16500</v>
      </c>
      <c r="H14" s="47">
        <f t="shared" si="0"/>
        <v>13</v>
      </c>
      <c r="I14" s="47">
        <f t="shared" si="1"/>
        <v>37</v>
      </c>
      <c r="J14" s="47">
        <f t="shared" si="2"/>
        <v>23.4</v>
      </c>
      <c r="K14" s="47">
        <f t="shared" si="3"/>
        <v>3860.9999999999995</v>
      </c>
      <c r="L14" s="47">
        <f t="shared" si="4"/>
        <v>12639</v>
      </c>
      <c r="M14" s="48">
        <f t="shared" si="5"/>
        <v>253861</v>
      </c>
      <c r="N14" s="47">
        <f t="shared" si="6"/>
        <v>831014</v>
      </c>
      <c r="O14" s="47">
        <f t="shared" si="7"/>
        <v>1084875</v>
      </c>
      <c r="R14" s="1">
        <f t="shared" si="8"/>
        <v>711497.58690125367</v>
      </c>
      <c r="S14" s="3">
        <f t="shared" si="9"/>
        <v>10821.256074543782</v>
      </c>
      <c r="T14" s="3">
        <v>23.4</v>
      </c>
      <c r="U14" s="3">
        <f t="shared" si="10"/>
        <v>76.599999999999994</v>
      </c>
      <c r="V14" s="3">
        <f t="shared" si="11"/>
        <v>14126.966154756898</v>
      </c>
      <c r="W14" s="3">
        <v>16000</v>
      </c>
    </row>
    <row r="15" spans="1:23" s="3" customFormat="1" x14ac:dyDescent="0.3">
      <c r="A15" s="40">
        <v>9</v>
      </c>
      <c r="B15" s="4" t="s">
        <v>53</v>
      </c>
      <c r="C15" s="39">
        <v>65.75</v>
      </c>
      <c r="D15" s="43">
        <v>2011</v>
      </c>
      <c r="E15" s="43">
        <v>2024</v>
      </c>
      <c r="F15" s="43">
        <v>50</v>
      </c>
      <c r="G15" s="68">
        <v>16500</v>
      </c>
      <c r="H15" s="47">
        <f t="shared" si="0"/>
        <v>13</v>
      </c>
      <c r="I15" s="47">
        <f t="shared" si="1"/>
        <v>37</v>
      </c>
      <c r="J15" s="47">
        <f t="shared" si="2"/>
        <v>23.4</v>
      </c>
      <c r="K15" s="47">
        <f t="shared" si="3"/>
        <v>3860.9999999999995</v>
      </c>
      <c r="L15" s="47">
        <f t="shared" si="4"/>
        <v>12639</v>
      </c>
      <c r="M15" s="47">
        <f t="shared" si="5"/>
        <v>253861</v>
      </c>
      <c r="N15" s="47">
        <f t="shared" si="6"/>
        <v>831014</v>
      </c>
      <c r="O15" s="47">
        <f t="shared" si="7"/>
        <v>1084875</v>
      </c>
      <c r="R15" s="1">
        <f t="shared" si="8"/>
        <v>711497.58690125367</v>
      </c>
      <c r="S15" s="3">
        <f t="shared" si="9"/>
        <v>10821.256074543782</v>
      </c>
      <c r="T15" s="3">
        <v>23.4</v>
      </c>
      <c r="U15" s="3">
        <f t="shared" si="10"/>
        <v>76.599999999999994</v>
      </c>
      <c r="V15" s="3">
        <f t="shared" si="11"/>
        <v>14126.966154756898</v>
      </c>
      <c r="W15" s="3">
        <v>16000</v>
      </c>
    </row>
    <row r="16" spans="1:23" s="3" customFormat="1" x14ac:dyDescent="0.3">
      <c r="A16" s="40">
        <v>10</v>
      </c>
      <c r="B16" s="4" t="s">
        <v>54</v>
      </c>
      <c r="C16" s="39">
        <v>65.75</v>
      </c>
      <c r="D16" s="43">
        <v>2011</v>
      </c>
      <c r="E16" s="43">
        <v>2024</v>
      </c>
      <c r="F16" s="43">
        <v>50</v>
      </c>
      <c r="G16" s="68">
        <v>16500</v>
      </c>
      <c r="H16" s="47">
        <f t="shared" si="0"/>
        <v>13</v>
      </c>
      <c r="I16" s="47">
        <f t="shared" si="1"/>
        <v>37</v>
      </c>
      <c r="J16" s="47">
        <f t="shared" si="2"/>
        <v>23.4</v>
      </c>
      <c r="K16" s="47">
        <f t="shared" si="3"/>
        <v>3860.9999999999995</v>
      </c>
      <c r="L16" s="47">
        <f t="shared" si="4"/>
        <v>12639</v>
      </c>
      <c r="M16" s="47">
        <f t="shared" si="5"/>
        <v>253861</v>
      </c>
      <c r="N16" s="47">
        <f t="shared" si="6"/>
        <v>831014</v>
      </c>
      <c r="O16" s="47">
        <f t="shared" si="7"/>
        <v>1084875</v>
      </c>
      <c r="R16" s="1">
        <f t="shared" si="8"/>
        <v>711497.58690125367</v>
      </c>
      <c r="S16" s="3">
        <f t="shared" si="9"/>
        <v>10821.256074543782</v>
      </c>
      <c r="T16" s="3">
        <v>23.4</v>
      </c>
      <c r="U16" s="3">
        <f t="shared" si="10"/>
        <v>76.599999999999994</v>
      </c>
      <c r="V16" s="3">
        <f t="shared" si="11"/>
        <v>14126.966154756898</v>
      </c>
      <c r="W16" s="3">
        <v>16000</v>
      </c>
    </row>
    <row r="17" spans="1:23" s="3" customFormat="1" x14ac:dyDescent="0.3">
      <c r="A17" s="40">
        <v>11</v>
      </c>
      <c r="B17" s="4" t="s">
        <v>55</v>
      </c>
      <c r="C17" s="39">
        <v>65.75</v>
      </c>
      <c r="D17" s="43">
        <v>2011</v>
      </c>
      <c r="E17" s="43">
        <v>2024</v>
      </c>
      <c r="F17" s="43">
        <v>50</v>
      </c>
      <c r="G17" s="68">
        <v>16500</v>
      </c>
      <c r="H17" s="47">
        <f t="shared" si="0"/>
        <v>13</v>
      </c>
      <c r="I17" s="47">
        <f t="shared" si="1"/>
        <v>37</v>
      </c>
      <c r="J17" s="47">
        <f t="shared" si="2"/>
        <v>23.4</v>
      </c>
      <c r="K17" s="47">
        <f t="shared" si="3"/>
        <v>3860.9999999999995</v>
      </c>
      <c r="L17" s="47">
        <f t="shared" si="4"/>
        <v>12639</v>
      </c>
      <c r="M17" s="47">
        <f t="shared" si="5"/>
        <v>253861</v>
      </c>
      <c r="N17" s="47">
        <f t="shared" si="6"/>
        <v>831014</v>
      </c>
      <c r="O17" s="47">
        <f t="shared" si="7"/>
        <v>1084875</v>
      </c>
      <c r="R17" s="1">
        <f t="shared" si="8"/>
        <v>711497.58690125367</v>
      </c>
      <c r="S17" s="3">
        <f t="shared" si="9"/>
        <v>10821.256074543782</v>
      </c>
      <c r="T17" s="3">
        <v>23.4</v>
      </c>
      <c r="U17" s="3">
        <f t="shared" si="10"/>
        <v>76.599999999999994</v>
      </c>
      <c r="V17" s="3">
        <f t="shared" si="11"/>
        <v>14126.966154756898</v>
      </c>
      <c r="W17" s="3">
        <v>16000</v>
      </c>
    </row>
    <row r="18" spans="1:23" s="3" customFormat="1" x14ac:dyDescent="0.3">
      <c r="A18" s="40">
        <v>12</v>
      </c>
      <c r="B18" s="4" t="s">
        <v>56</v>
      </c>
      <c r="C18" s="39">
        <v>65.75</v>
      </c>
      <c r="D18" s="43">
        <v>2011</v>
      </c>
      <c r="E18" s="43">
        <v>2024</v>
      </c>
      <c r="F18" s="43">
        <v>50</v>
      </c>
      <c r="G18" s="68">
        <v>16500</v>
      </c>
      <c r="H18" s="47">
        <f t="shared" si="0"/>
        <v>13</v>
      </c>
      <c r="I18" s="47">
        <f t="shared" si="1"/>
        <v>37</v>
      </c>
      <c r="J18" s="47">
        <f t="shared" si="2"/>
        <v>23.4</v>
      </c>
      <c r="K18" s="47">
        <f t="shared" si="3"/>
        <v>3860.9999999999995</v>
      </c>
      <c r="L18" s="47">
        <f t="shared" si="4"/>
        <v>12639</v>
      </c>
      <c r="M18" s="47">
        <f t="shared" si="5"/>
        <v>253861</v>
      </c>
      <c r="N18" s="47">
        <f t="shared" si="6"/>
        <v>831014</v>
      </c>
      <c r="O18" s="47">
        <f t="shared" si="7"/>
        <v>1084875</v>
      </c>
      <c r="R18" s="1">
        <f t="shared" si="8"/>
        <v>711497.58690125367</v>
      </c>
      <c r="S18" s="3">
        <f t="shared" si="9"/>
        <v>10821.256074543782</v>
      </c>
      <c r="T18" s="3">
        <v>23.4</v>
      </c>
      <c r="U18" s="3">
        <f t="shared" si="10"/>
        <v>76.599999999999994</v>
      </c>
      <c r="V18" s="3">
        <f t="shared" si="11"/>
        <v>14126.966154756898</v>
      </c>
      <c r="W18" s="3">
        <v>16000</v>
      </c>
    </row>
    <row r="19" spans="1:23" s="3" customFormat="1" x14ac:dyDescent="0.3">
      <c r="A19" s="40">
        <v>13</v>
      </c>
      <c r="B19" s="4" t="s">
        <v>57</v>
      </c>
      <c r="C19" s="39">
        <v>36</v>
      </c>
      <c r="D19" s="43">
        <v>2011</v>
      </c>
      <c r="E19" s="43">
        <v>2024</v>
      </c>
      <c r="F19" s="43">
        <v>50</v>
      </c>
      <c r="G19" s="68">
        <v>14000</v>
      </c>
      <c r="H19" s="47">
        <f t="shared" si="0"/>
        <v>13</v>
      </c>
      <c r="I19" s="47">
        <f t="shared" si="1"/>
        <v>37</v>
      </c>
      <c r="J19" s="47">
        <f t="shared" si="2"/>
        <v>23.4</v>
      </c>
      <c r="K19" s="47">
        <f t="shared" si="3"/>
        <v>3276</v>
      </c>
      <c r="L19" s="47">
        <f t="shared" si="4"/>
        <v>10724</v>
      </c>
      <c r="M19" s="47">
        <f t="shared" si="5"/>
        <v>117936</v>
      </c>
      <c r="N19" s="47">
        <f t="shared" si="6"/>
        <v>386064</v>
      </c>
      <c r="O19" s="47">
        <f t="shared" si="7"/>
        <v>504000</v>
      </c>
      <c r="R19" s="1">
        <f t="shared" si="8"/>
        <v>330540.28498851473</v>
      </c>
      <c r="S19" s="3">
        <f t="shared" si="9"/>
        <v>9181.6745830142972</v>
      </c>
      <c r="T19" s="3">
        <v>23.4</v>
      </c>
      <c r="U19" s="3">
        <f t="shared" si="10"/>
        <v>76.599999999999994</v>
      </c>
      <c r="V19" s="3">
        <f t="shared" si="11"/>
        <v>11986.520343360702</v>
      </c>
      <c r="W19" s="3">
        <v>13000</v>
      </c>
    </row>
    <row r="20" spans="1:23" s="3" customFormat="1" x14ac:dyDescent="0.3">
      <c r="A20" s="40">
        <v>14</v>
      </c>
      <c r="B20" s="4" t="s">
        <v>58</v>
      </c>
      <c r="C20" s="39">
        <v>126</v>
      </c>
      <c r="D20" s="43">
        <v>2011</v>
      </c>
      <c r="E20" s="43">
        <v>2024</v>
      </c>
      <c r="F20" s="43">
        <v>50</v>
      </c>
      <c r="G20" s="68">
        <v>14000</v>
      </c>
      <c r="H20" s="47">
        <f t="shared" si="0"/>
        <v>13</v>
      </c>
      <c r="I20" s="47">
        <f t="shared" si="1"/>
        <v>37</v>
      </c>
      <c r="J20" s="47">
        <f t="shared" si="2"/>
        <v>23.4</v>
      </c>
      <c r="K20" s="47">
        <f t="shared" si="3"/>
        <v>3276</v>
      </c>
      <c r="L20" s="47">
        <f t="shared" si="4"/>
        <v>10724</v>
      </c>
      <c r="M20" s="48">
        <f t="shared" si="5"/>
        <v>412776</v>
      </c>
      <c r="N20" s="47">
        <f t="shared" si="6"/>
        <v>1351224</v>
      </c>
      <c r="O20" s="47">
        <f t="shared" si="7"/>
        <v>1764000</v>
      </c>
      <c r="R20" s="1">
        <f t="shared" si="8"/>
        <v>1156890.9974598016</v>
      </c>
      <c r="S20" s="3">
        <f t="shared" si="9"/>
        <v>9181.6745830142991</v>
      </c>
      <c r="T20" s="3">
        <v>23.4</v>
      </c>
      <c r="U20" s="3">
        <f t="shared" si="10"/>
        <v>76.599999999999994</v>
      </c>
      <c r="V20" s="3">
        <f t="shared" si="11"/>
        <v>11986.520343360706</v>
      </c>
      <c r="W20" s="3">
        <v>13000</v>
      </c>
    </row>
    <row r="21" spans="1:23" s="3" customFormat="1" x14ac:dyDescent="0.3">
      <c r="A21" s="40">
        <v>15</v>
      </c>
      <c r="B21" s="4" t="s">
        <v>60</v>
      </c>
      <c r="C21" s="39">
        <v>11.16</v>
      </c>
      <c r="D21" s="43">
        <v>2011</v>
      </c>
      <c r="E21" s="43">
        <v>2024</v>
      </c>
      <c r="F21" s="43">
        <v>50</v>
      </c>
      <c r="G21" s="68">
        <v>16500</v>
      </c>
      <c r="H21" s="47">
        <f t="shared" si="0"/>
        <v>13</v>
      </c>
      <c r="I21" s="47">
        <f t="shared" si="1"/>
        <v>37</v>
      </c>
      <c r="J21" s="47">
        <f t="shared" si="2"/>
        <v>23.4</v>
      </c>
      <c r="K21" s="47">
        <f t="shared" si="3"/>
        <v>3860.9999999999995</v>
      </c>
      <c r="L21" s="47">
        <f t="shared" si="4"/>
        <v>12639</v>
      </c>
      <c r="M21" s="48">
        <f t="shared" si="5"/>
        <v>43089</v>
      </c>
      <c r="N21" s="47">
        <f t="shared" si="6"/>
        <v>141051</v>
      </c>
      <c r="O21" s="47">
        <f t="shared" si="7"/>
        <v>184140</v>
      </c>
      <c r="R21" s="1">
        <f t="shared" si="8"/>
        <v>120765.0486393836</v>
      </c>
      <c r="S21" s="3">
        <f t="shared" si="9"/>
        <v>10821.240917507492</v>
      </c>
      <c r="T21" s="3">
        <v>23.4</v>
      </c>
      <c r="U21" s="3">
        <f t="shared" si="10"/>
        <v>76.599999999999994</v>
      </c>
      <c r="V21" s="3">
        <f t="shared" si="11"/>
        <v>14126.946367503255</v>
      </c>
      <c r="W21" s="3">
        <v>16000</v>
      </c>
    </row>
    <row r="22" spans="1:23" s="3" customFormat="1" x14ac:dyDescent="0.3">
      <c r="A22" s="40">
        <v>16</v>
      </c>
      <c r="B22" s="4" t="s">
        <v>59</v>
      </c>
      <c r="C22" s="39">
        <v>6.91</v>
      </c>
      <c r="D22" s="43">
        <v>2011</v>
      </c>
      <c r="E22" s="43">
        <v>2024</v>
      </c>
      <c r="F22" s="43">
        <v>50</v>
      </c>
      <c r="G22" s="68">
        <v>14000</v>
      </c>
      <c r="H22" s="47">
        <f t="shared" si="0"/>
        <v>13</v>
      </c>
      <c r="I22" s="47">
        <f t="shared" si="1"/>
        <v>37</v>
      </c>
      <c r="J22" s="47">
        <f t="shared" si="2"/>
        <v>23.4</v>
      </c>
      <c r="K22" s="47">
        <f t="shared" si="3"/>
        <v>3276</v>
      </c>
      <c r="L22" s="47">
        <f t="shared" si="4"/>
        <v>10724</v>
      </c>
      <c r="M22" s="48">
        <f t="shared" si="5"/>
        <v>22637</v>
      </c>
      <c r="N22" s="47">
        <f t="shared" si="6"/>
        <v>74103</v>
      </c>
      <c r="O22" s="47">
        <f t="shared" si="7"/>
        <v>96740</v>
      </c>
      <c r="R22" s="1">
        <f t="shared" si="8"/>
        <v>63445.508357432722</v>
      </c>
      <c r="S22" s="3">
        <f t="shared" si="9"/>
        <v>9181.6944077326661</v>
      </c>
      <c r="T22" s="3">
        <v>23.4</v>
      </c>
      <c r="U22" s="3">
        <f t="shared" si="10"/>
        <v>76.599999999999994</v>
      </c>
      <c r="V22" s="3">
        <f t="shared" si="11"/>
        <v>11986.546224194082</v>
      </c>
      <c r="W22" s="3">
        <v>13000</v>
      </c>
    </row>
    <row r="23" spans="1:23" s="3" customFormat="1" x14ac:dyDescent="0.3">
      <c r="A23" s="40">
        <v>17</v>
      </c>
      <c r="B23" s="4" t="s">
        <v>61</v>
      </c>
      <c r="C23" s="39">
        <v>10.8</v>
      </c>
      <c r="D23" s="43">
        <v>2011</v>
      </c>
      <c r="E23" s="43">
        <v>2024</v>
      </c>
      <c r="F23" s="43">
        <v>50</v>
      </c>
      <c r="G23" s="68">
        <v>16500</v>
      </c>
      <c r="H23" s="47">
        <f t="shared" si="0"/>
        <v>13</v>
      </c>
      <c r="I23" s="47">
        <f t="shared" si="1"/>
        <v>37</v>
      </c>
      <c r="J23" s="47">
        <f t="shared" si="2"/>
        <v>23.4</v>
      </c>
      <c r="K23" s="47">
        <f t="shared" si="3"/>
        <v>3860.9999999999995</v>
      </c>
      <c r="L23" s="47">
        <f t="shared" si="4"/>
        <v>12639</v>
      </c>
      <c r="M23" s="47">
        <f t="shared" si="5"/>
        <v>41699</v>
      </c>
      <c r="N23" s="47">
        <f t="shared" si="6"/>
        <v>136501</v>
      </c>
      <c r="O23" s="47">
        <f t="shared" si="7"/>
        <v>178200</v>
      </c>
      <c r="R23" s="1">
        <f t="shared" si="8"/>
        <v>116869.42952779138</v>
      </c>
      <c r="S23" s="3">
        <f t="shared" si="9"/>
        <v>10821.243474795498</v>
      </c>
      <c r="T23" s="3">
        <v>23.4</v>
      </c>
      <c r="U23" s="3">
        <f t="shared" si="10"/>
        <v>76.599999999999994</v>
      </c>
      <c r="V23" s="3">
        <f t="shared" si="11"/>
        <v>14126.949705999345</v>
      </c>
      <c r="W23" s="3">
        <v>16000</v>
      </c>
    </row>
    <row r="24" spans="1:23" s="3" customFormat="1" x14ac:dyDescent="0.3">
      <c r="A24" s="40">
        <v>18</v>
      </c>
      <c r="B24" s="4" t="s">
        <v>62</v>
      </c>
      <c r="C24" s="39">
        <v>181.76</v>
      </c>
      <c r="D24" s="43">
        <v>2011</v>
      </c>
      <c r="E24" s="43">
        <v>2024</v>
      </c>
      <c r="F24" s="43">
        <v>50</v>
      </c>
      <c r="G24" s="68">
        <v>16500</v>
      </c>
      <c r="H24" s="47">
        <f t="shared" si="0"/>
        <v>13</v>
      </c>
      <c r="I24" s="47">
        <f t="shared" si="1"/>
        <v>37</v>
      </c>
      <c r="J24" s="47">
        <f t="shared" si="2"/>
        <v>23.4</v>
      </c>
      <c r="K24" s="47">
        <f t="shared" si="3"/>
        <v>3860.9999999999995</v>
      </c>
      <c r="L24" s="47">
        <f t="shared" si="4"/>
        <v>12639</v>
      </c>
      <c r="M24" s="47">
        <f t="shared" si="5"/>
        <v>701775</v>
      </c>
      <c r="N24" s="47">
        <f t="shared" si="6"/>
        <v>2297265</v>
      </c>
      <c r="O24" s="47">
        <f t="shared" si="7"/>
        <v>2999040</v>
      </c>
      <c r="R24" s="1">
        <f t="shared" si="8"/>
        <v>1966872.4040421804</v>
      </c>
      <c r="S24" s="3">
        <f t="shared" si="9"/>
        <v>10821.261025760235</v>
      </c>
      <c r="T24" s="3">
        <v>23.4</v>
      </c>
      <c r="U24" s="3">
        <f t="shared" si="10"/>
        <v>76.599999999999994</v>
      </c>
      <c r="V24" s="3">
        <f t="shared" si="11"/>
        <v>14126.972618485948</v>
      </c>
      <c r="W24" s="3">
        <v>16000</v>
      </c>
    </row>
    <row r="25" spans="1:23" s="3" customFormat="1" x14ac:dyDescent="0.3">
      <c r="A25" s="40">
        <v>19</v>
      </c>
      <c r="B25" s="4" t="s">
        <v>63</v>
      </c>
      <c r="C25" s="39">
        <v>440.39</v>
      </c>
      <c r="D25" s="43">
        <v>2011</v>
      </c>
      <c r="E25" s="43">
        <v>2024</v>
      </c>
      <c r="F25" s="43">
        <v>50</v>
      </c>
      <c r="G25" s="68">
        <v>14000</v>
      </c>
      <c r="H25" s="47">
        <f t="shared" si="0"/>
        <v>13</v>
      </c>
      <c r="I25" s="47">
        <f t="shared" si="1"/>
        <v>37</v>
      </c>
      <c r="J25" s="47">
        <f t="shared" si="2"/>
        <v>23.4</v>
      </c>
      <c r="K25" s="47">
        <f t="shared" si="3"/>
        <v>3276</v>
      </c>
      <c r="L25" s="47">
        <f t="shared" si="4"/>
        <v>10724</v>
      </c>
      <c r="M25" s="47">
        <f t="shared" si="5"/>
        <v>1442718</v>
      </c>
      <c r="N25" s="47">
        <f t="shared" si="6"/>
        <v>4722742</v>
      </c>
      <c r="O25" s="47">
        <f t="shared" si="7"/>
        <v>6165460</v>
      </c>
      <c r="R25" s="1">
        <f t="shared" si="8"/>
        <v>4043517.3613888575</v>
      </c>
      <c r="S25" s="3">
        <f t="shared" si="9"/>
        <v>9181.6738831237253</v>
      </c>
      <c r="T25" s="3">
        <v>23.4</v>
      </c>
      <c r="U25" s="3">
        <f t="shared" si="10"/>
        <v>76.599999999999994</v>
      </c>
      <c r="V25" s="3">
        <f t="shared" si="11"/>
        <v>11986.519429665437</v>
      </c>
      <c r="W25" s="3">
        <v>13000</v>
      </c>
    </row>
    <row r="26" spans="1:23" s="3" customFormat="1" x14ac:dyDescent="0.3">
      <c r="A26" s="40">
        <v>20</v>
      </c>
      <c r="B26" s="4" t="s">
        <v>64</v>
      </c>
      <c r="C26" s="39">
        <v>28.34</v>
      </c>
      <c r="D26" s="43">
        <v>2011</v>
      </c>
      <c r="E26" s="43">
        <v>2024</v>
      </c>
      <c r="F26" s="43">
        <v>50</v>
      </c>
      <c r="G26" s="68">
        <v>16500</v>
      </c>
      <c r="H26" s="47">
        <f t="shared" si="0"/>
        <v>13</v>
      </c>
      <c r="I26" s="47">
        <f t="shared" si="1"/>
        <v>37</v>
      </c>
      <c r="J26" s="47">
        <f t="shared" si="2"/>
        <v>23.4</v>
      </c>
      <c r="K26" s="47">
        <f t="shared" si="3"/>
        <v>3860.9999999999995</v>
      </c>
      <c r="L26" s="47">
        <f t="shared" si="4"/>
        <v>12639</v>
      </c>
      <c r="M26" s="47">
        <f t="shared" si="5"/>
        <v>109421</v>
      </c>
      <c r="N26" s="47">
        <f t="shared" si="6"/>
        <v>358189</v>
      </c>
      <c r="O26" s="47">
        <f t="shared" si="7"/>
        <v>467610</v>
      </c>
      <c r="R26" s="1">
        <f t="shared" si="8"/>
        <v>306674.26680485898</v>
      </c>
      <c r="S26" s="3">
        <f t="shared" si="9"/>
        <v>10821.251475118524</v>
      </c>
      <c r="T26" s="3">
        <v>23.4</v>
      </c>
      <c r="U26" s="3">
        <f t="shared" si="10"/>
        <v>76.599999999999994</v>
      </c>
      <c r="V26" s="3">
        <f t="shared" si="11"/>
        <v>14126.960150285282</v>
      </c>
      <c r="W26" s="3">
        <v>16000</v>
      </c>
    </row>
    <row r="27" spans="1:23" s="3" customFormat="1" x14ac:dyDescent="0.3">
      <c r="A27" s="40">
        <v>21</v>
      </c>
      <c r="B27" s="4" t="s">
        <v>65</v>
      </c>
      <c r="C27" s="39">
        <v>960.96</v>
      </c>
      <c r="D27" s="43">
        <v>2011</v>
      </c>
      <c r="E27" s="43">
        <v>2024</v>
      </c>
      <c r="F27" s="43">
        <v>50</v>
      </c>
      <c r="G27" s="68">
        <v>16500</v>
      </c>
      <c r="H27" s="47">
        <f t="shared" si="0"/>
        <v>13</v>
      </c>
      <c r="I27" s="47">
        <f t="shared" si="1"/>
        <v>37</v>
      </c>
      <c r="J27" s="47">
        <f t="shared" si="2"/>
        <v>23.4</v>
      </c>
      <c r="K27" s="47">
        <f t="shared" si="3"/>
        <v>3860.9999999999995</v>
      </c>
      <c r="L27" s="47">
        <f t="shared" si="4"/>
        <v>12639</v>
      </c>
      <c r="M27" s="47">
        <f t="shared" si="5"/>
        <v>3710267</v>
      </c>
      <c r="N27" s="47">
        <f t="shared" si="6"/>
        <v>12145573</v>
      </c>
      <c r="O27" s="47">
        <f t="shared" si="7"/>
        <v>15855840</v>
      </c>
      <c r="R27" s="1">
        <f t="shared" si="8"/>
        <v>10398796.989019461</v>
      </c>
      <c r="S27" s="3">
        <f t="shared" si="9"/>
        <v>10821.258937957315</v>
      </c>
      <c r="T27" s="3">
        <v>23.4</v>
      </c>
      <c r="U27" s="3">
        <f t="shared" si="10"/>
        <v>76.599999999999994</v>
      </c>
      <c r="V27" s="3">
        <f t="shared" si="11"/>
        <v>14126.969892894667</v>
      </c>
      <c r="W27" s="3">
        <v>16000</v>
      </c>
    </row>
    <row r="28" spans="1:23" s="3" customFormat="1" x14ac:dyDescent="0.3">
      <c r="A28" s="40">
        <v>22</v>
      </c>
      <c r="B28" s="4" t="s">
        <v>66</v>
      </c>
      <c r="C28" s="39">
        <v>28.34</v>
      </c>
      <c r="D28" s="43">
        <v>2011</v>
      </c>
      <c r="E28" s="43">
        <v>2024</v>
      </c>
      <c r="F28" s="43">
        <v>50</v>
      </c>
      <c r="G28" s="68">
        <v>16500</v>
      </c>
      <c r="H28" s="47">
        <f t="shared" si="0"/>
        <v>13</v>
      </c>
      <c r="I28" s="47">
        <f t="shared" si="1"/>
        <v>37</v>
      </c>
      <c r="J28" s="47">
        <f t="shared" si="2"/>
        <v>23.4</v>
      </c>
      <c r="K28" s="47">
        <f t="shared" si="3"/>
        <v>3860.9999999999995</v>
      </c>
      <c r="L28" s="47">
        <f t="shared" si="4"/>
        <v>12639</v>
      </c>
      <c r="M28" s="47">
        <f t="shared" si="5"/>
        <v>109421</v>
      </c>
      <c r="N28" s="47">
        <f t="shared" si="6"/>
        <v>358189</v>
      </c>
      <c r="O28" s="47">
        <f t="shared" si="7"/>
        <v>467610</v>
      </c>
      <c r="R28" s="1">
        <f t="shared" si="8"/>
        <v>306674.26680485898</v>
      </c>
      <c r="S28" s="3">
        <f t="shared" si="9"/>
        <v>10821.251475118524</v>
      </c>
      <c r="T28" s="3">
        <v>23.4</v>
      </c>
      <c r="U28" s="3">
        <f t="shared" si="10"/>
        <v>76.599999999999994</v>
      </c>
      <c r="V28" s="3">
        <f t="shared" si="11"/>
        <v>14126.960150285282</v>
      </c>
      <c r="W28" s="3">
        <v>16000</v>
      </c>
    </row>
    <row r="29" spans="1:23" s="3" customFormat="1" x14ac:dyDescent="0.3">
      <c r="A29" s="40">
        <v>23</v>
      </c>
      <c r="B29" s="4" t="s">
        <v>67</v>
      </c>
      <c r="C29" s="39">
        <v>1079.3900000000001</v>
      </c>
      <c r="D29" s="43">
        <v>2011</v>
      </c>
      <c r="E29" s="43">
        <v>2024</v>
      </c>
      <c r="F29" s="43">
        <v>50</v>
      </c>
      <c r="G29" s="68">
        <v>14000</v>
      </c>
      <c r="H29" s="47">
        <f t="shared" si="0"/>
        <v>13</v>
      </c>
      <c r="I29" s="47">
        <f t="shared" si="1"/>
        <v>37</v>
      </c>
      <c r="J29" s="47">
        <f t="shared" si="2"/>
        <v>23.4</v>
      </c>
      <c r="K29" s="47">
        <f t="shared" si="3"/>
        <v>3276</v>
      </c>
      <c r="L29" s="47">
        <f t="shared" si="4"/>
        <v>10724</v>
      </c>
      <c r="M29" s="47">
        <f t="shared" si="5"/>
        <v>3536082</v>
      </c>
      <c r="N29" s="47">
        <f t="shared" si="6"/>
        <v>11575378</v>
      </c>
      <c r="O29" s="47">
        <f t="shared" si="7"/>
        <v>15111460</v>
      </c>
      <c r="R29" s="1">
        <f t="shared" si="8"/>
        <v>9910607.4199349917</v>
      </c>
      <c r="S29" s="3">
        <f t="shared" si="9"/>
        <v>9181.6742974596673</v>
      </c>
      <c r="T29" s="3">
        <v>23.4</v>
      </c>
      <c r="U29" s="3">
        <f t="shared" si="10"/>
        <v>76.599999999999994</v>
      </c>
      <c r="V29" s="3">
        <f t="shared" si="11"/>
        <v>11986.51997057398</v>
      </c>
      <c r="W29" s="3">
        <v>13000</v>
      </c>
    </row>
    <row r="30" spans="1:23" s="3" customFormat="1" x14ac:dyDescent="0.3">
      <c r="A30" s="40">
        <v>24</v>
      </c>
      <c r="B30" s="4" t="s">
        <v>68</v>
      </c>
      <c r="C30" s="39">
        <v>999.31</v>
      </c>
      <c r="D30" s="43">
        <v>2011</v>
      </c>
      <c r="E30" s="43">
        <v>2024</v>
      </c>
      <c r="F30" s="43">
        <v>50</v>
      </c>
      <c r="G30" s="68">
        <v>16500</v>
      </c>
      <c r="H30" s="47">
        <f t="shared" si="0"/>
        <v>13</v>
      </c>
      <c r="I30" s="47">
        <f t="shared" si="1"/>
        <v>37</v>
      </c>
      <c r="J30" s="47">
        <f t="shared" si="2"/>
        <v>23.4</v>
      </c>
      <c r="K30" s="47">
        <f t="shared" si="3"/>
        <v>3860.9999999999995</v>
      </c>
      <c r="L30" s="47">
        <f t="shared" si="4"/>
        <v>12639</v>
      </c>
      <c r="M30" s="47">
        <f t="shared" si="5"/>
        <v>3858336</v>
      </c>
      <c r="N30" s="47">
        <f t="shared" si="6"/>
        <v>12630279</v>
      </c>
      <c r="O30" s="47">
        <f t="shared" si="7"/>
        <v>16488615</v>
      </c>
      <c r="R30" s="1">
        <f t="shared" si="8"/>
        <v>10813792.583987245</v>
      </c>
      <c r="S30" s="3">
        <f t="shared" si="9"/>
        <v>10821.259252871727</v>
      </c>
      <c r="T30" s="3">
        <v>23.4</v>
      </c>
      <c r="U30" s="3">
        <f t="shared" si="10"/>
        <v>76.599999999999994</v>
      </c>
      <c r="V30" s="3">
        <f t="shared" si="11"/>
        <v>14126.970304010089</v>
      </c>
      <c r="W30" s="3">
        <v>16000</v>
      </c>
    </row>
    <row r="31" spans="1:23" s="11" customFormat="1" x14ac:dyDescent="0.3">
      <c r="A31" s="40">
        <v>25</v>
      </c>
      <c r="B31" s="4" t="s">
        <v>69</v>
      </c>
      <c r="C31" s="39">
        <v>688.3</v>
      </c>
      <c r="D31" s="43">
        <v>2011</v>
      </c>
      <c r="E31" s="43">
        <v>2024</v>
      </c>
      <c r="F31" s="43">
        <v>50</v>
      </c>
      <c r="G31" s="69">
        <v>16500</v>
      </c>
      <c r="H31" s="47">
        <f t="shared" si="0"/>
        <v>13</v>
      </c>
      <c r="I31" s="47">
        <f t="shared" si="1"/>
        <v>37</v>
      </c>
      <c r="J31" s="47">
        <f t="shared" si="2"/>
        <v>23.4</v>
      </c>
      <c r="K31" s="47">
        <f t="shared" si="3"/>
        <v>3860.9999999999995</v>
      </c>
      <c r="L31" s="47">
        <f t="shared" si="4"/>
        <v>12639</v>
      </c>
      <c r="M31" s="47">
        <f t="shared" si="5"/>
        <v>2657526</v>
      </c>
      <c r="N31" s="47">
        <f t="shared" si="6"/>
        <v>8699424</v>
      </c>
      <c r="O31" s="47">
        <f t="shared" si="7"/>
        <v>11356950</v>
      </c>
      <c r="R31" s="1">
        <f t="shared" si="8"/>
        <v>7448273.0536800222</v>
      </c>
      <c r="S31" s="3">
        <f t="shared" si="9"/>
        <v>10821.259703152728</v>
      </c>
      <c r="T31" s="3">
        <v>23.4</v>
      </c>
      <c r="U31" s="3">
        <f t="shared" si="10"/>
        <v>76.599999999999994</v>
      </c>
      <c r="V31" s="3">
        <f t="shared" si="11"/>
        <v>14126.970891844292</v>
      </c>
      <c r="W31" s="11">
        <v>16000</v>
      </c>
    </row>
    <row r="32" spans="1:23" s="11" customFormat="1" x14ac:dyDescent="0.3">
      <c r="A32" s="40">
        <v>26</v>
      </c>
      <c r="B32" s="4" t="s">
        <v>70</v>
      </c>
      <c r="C32" s="39">
        <v>101.13999999999999</v>
      </c>
      <c r="D32" s="43">
        <v>2011</v>
      </c>
      <c r="E32" s="43">
        <v>2024</v>
      </c>
      <c r="F32" s="43">
        <v>50</v>
      </c>
      <c r="G32" s="69">
        <v>14000</v>
      </c>
      <c r="H32" s="47">
        <f t="shared" si="0"/>
        <v>13</v>
      </c>
      <c r="I32" s="47">
        <f t="shared" si="1"/>
        <v>37</v>
      </c>
      <c r="J32" s="47">
        <f t="shared" si="2"/>
        <v>23.4</v>
      </c>
      <c r="K32" s="47">
        <f t="shared" si="3"/>
        <v>3276</v>
      </c>
      <c r="L32" s="47">
        <f t="shared" si="4"/>
        <v>10724</v>
      </c>
      <c r="M32" s="47">
        <f t="shared" si="5"/>
        <v>331335</v>
      </c>
      <c r="N32" s="47">
        <f t="shared" si="6"/>
        <v>1084625</v>
      </c>
      <c r="O32" s="47">
        <f t="shared" si="7"/>
        <v>1415960</v>
      </c>
      <c r="R32" s="1">
        <f t="shared" si="8"/>
        <v>928634.25910125708</v>
      </c>
      <c r="S32" s="3">
        <f t="shared" si="9"/>
        <v>9181.6715355077831</v>
      </c>
      <c r="T32" s="3">
        <v>23.4</v>
      </c>
      <c r="U32" s="3">
        <f t="shared" si="10"/>
        <v>76.599999999999994</v>
      </c>
      <c r="V32" s="3">
        <f t="shared" si="11"/>
        <v>11986.516364892668</v>
      </c>
      <c r="W32" s="11">
        <v>13000</v>
      </c>
    </row>
    <row r="33" spans="1:23" s="11" customFormat="1" ht="17.25" customHeight="1" x14ac:dyDescent="0.3">
      <c r="A33" s="40">
        <v>27</v>
      </c>
      <c r="B33" s="4" t="s">
        <v>71</v>
      </c>
      <c r="C33" s="39">
        <v>101.13999999999999</v>
      </c>
      <c r="D33" s="43">
        <v>2011</v>
      </c>
      <c r="E33" s="43">
        <v>2024</v>
      </c>
      <c r="F33" s="43">
        <v>50</v>
      </c>
      <c r="G33" s="69">
        <v>14000</v>
      </c>
      <c r="H33" s="47">
        <f t="shared" si="0"/>
        <v>13</v>
      </c>
      <c r="I33" s="47">
        <f t="shared" si="1"/>
        <v>37</v>
      </c>
      <c r="J33" s="47">
        <f t="shared" si="2"/>
        <v>23.4</v>
      </c>
      <c r="K33" s="47">
        <f t="shared" si="3"/>
        <v>3276</v>
      </c>
      <c r="L33" s="47">
        <f t="shared" si="4"/>
        <v>10724</v>
      </c>
      <c r="M33" s="47">
        <f t="shared" si="5"/>
        <v>331335</v>
      </c>
      <c r="N33" s="47">
        <f t="shared" si="6"/>
        <v>1084625</v>
      </c>
      <c r="O33" s="47">
        <f t="shared" si="7"/>
        <v>1415960</v>
      </c>
      <c r="R33" s="1">
        <f t="shared" si="8"/>
        <v>928634.25910125708</v>
      </c>
      <c r="S33" s="3">
        <f t="shared" si="9"/>
        <v>9181.6715355077831</v>
      </c>
      <c r="T33" s="3">
        <v>23.4</v>
      </c>
      <c r="U33" s="3">
        <f t="shared" si="10"/>
        <v>76.599999999999994</v>
      </c>
      <c r="V33" s="3">
        <f t="shared" si="11"/>
        <v>11986.516364892668</v>
      </c>
      <c r="W33" s="11">
        <v>13000</v>
      </c>
    </row>
    <row r="34" spans="1:23" s="11" customFormat="1" x14ac:dyDescent="0.3">
      <c r="A34" s="40">
        <v>28</v>
      </c>
      <c r="B34" s="4" t="s">
        <v>71</v>
      </c>
      <c r="C34" s="39">
        <v>101.13999999999999</v>
      </c>
      <c r="D34" s="43">
        <v>2011</v>
      </c>
      <c r="E34" s="43">
        <v>2024</v>
      </c>
      <c r="F34" s="43">
        <v>50</v>
      </c>
      <c r="G34" s="69">
        <f>IF(F34&lt;=13111.612,14000,16500)</f>
        <v>14000</v>
      </c>
      <c r="H34" s="47">
        <f t="shared" si="0"/>
        <v>13</v>
      </c>
      <c r="I34" s="47">
        <f t="shared" si="1"/>
        <v>37</v>
      </c>
      <c r="J34" s="47">
        <f t="shared" si="2"/>
        <v>23.4</v>
      </c>
      <c r="K34" s="47">
        <f t="shared" si="3"/>
        <v>3276</v>
      </c>
      <c r="L34" s="47">
        <f t="shared" si="4"/>
        <v>10724</v>
      </c>
      <c r="M34" s="47">
        <f t="shared" si="5"/>
        <v>331335</v>
      </c>
      <c r="N34" s="47">
        <f t="shared" si="6"/>
        <v>1084625</v>
      </c>
      <c r="O34" s="47">
        <f t="shared" si="7"/>
        <v>1415960</v>
      </c>
      <c r="R34" s="1">
        <f t="shared" si="8"/>
        <v>928634.25910125708</v>
      </c>
      <c r="S34" s="3">
        <f t="shared" si="9"/>
        <v>9181.6715355077831</v>
      </c>
      <c r="T34" s="3">
        <v>23.4</v>
      </c>
      <c r="U34" s="3">
        <f t="shared" si="10"/>
        <v>76.599999999999994</v>
      </c>
      <c r="V34" s="3">
        <f t="shared" si="11"/>
        <v>11986.516364892668</v>
      </c>
      <c r="W34" s="11">
        <f>IF(V34&lt;=13111.612,13000,16000)</f>
        <v>13000</v>
      </c>
    </row>
    <row r="35" spans="1:23" s="11" customFormat="1" x14ac:dyDescent="0.3">
      <c r="A35" s="40">
        <v>29</v>
      </c>
      <c r="B35" s="4" t="s">
        <v>59</v>
      </c>
      <c r="C35" s="39">
        <v>6.91</v>
      </c>
      <c r="D35" s="43">
        <v>2011</v>
      </c>
      <c r="E35" s="43">
        <v>2024</v>
      </c>
      <c r="F35" s="43">
        <v>50</v>
      </c>
      <c r="G35" s="69">
        <v>14000</v>
      </c>
      <c r="H35" s="47">
        <f t="shared" si="0"/>
        <v>13</v>
      </c>
      <c r="I35" s="47">
        <f t="shared" si="1"/>
        <v>37</v>
      </c>
      <c r="J35" s="47">
        <f t="shared" si="2"/>
        <v>23.4</v>
      </c>
      <c r="K35" s="47">
        <f t="shared" si="3"/>
        <v>3276</v>
      </c>
      <c r="L35" s="47">
        <f t="shared" si="4"/>
        <v>10724</v>
      </c>
      <c r="M35" s="47">
        <f t="shared" si="5"/>
        <v>22637</v>
      </c>
      <c r="N35" s="47">
        <f t="shared" si="6"/>
        <v>74103</v>
      </c>
      <c r="O35" s="47">
        <f t="shared" si="7"/>
        <v>96740</v>
      </c>
      <c r="R35" s="1">
        <f t="shared" si="8"/>
        <v>63445.508357432715</v>
      </c>
      <c r="S35" s="3">
        <f t="shared" si="9"/>
        <v>9181.6944077326643</v>
      </c>
      <c r="T35" s="3">
        <v>23.4</v>
      </c>
      <c r="U35" s="3">
        <f t="shared" si="10"/>
        <v>76.599999999999994</v>
      </c>
      <c r="V35" s="3">
        <f t="shared" si="11"/>
        <v>11986.546224194079</v>
      </c>
      <c r="W35" s="11">
        <v>13000</v>
      </c>
    </row>
    <row r="36" spans="1:23" x14ac:dyDescent="0.3">
      <c r="A36" s="40">
        <v>30</v>
      </c>
      <c r="B36" s="4" t="s">
        <v>72</v>
      </c>
      <c r="C36" s="39">
        <v>2180.35</v>
      </c>
      <c r="D36" s="43">
        <v>2011</v>
      </c>
      <c r="E36" s="43">
        <v>2024</v>
      </c>
      <c r="F36" s="43">
        <v>50</v>
      </c>
      <c r="G36" s="69">
        <f t="shared" ref="G36:G41" si="12">IF(F36&lt;=13111.612,14000,16500)</f>
        <v>14000</v>
      </c>
      <c r="H36" s="47">
        <f t="shared" si="0"/>
        <v>13</v>
      </c>
      <c r="I36" s="47">
        <f t="shared" si="1"/>
        <v>37</v>
      </c>
      <c r="J36" s="47">
        <f t="shared" si="2"/>
        <v>23.4</v>
      </c>
      <c r="K36" s="47">
        <f t="shared" si="3"/>
        <v>3276</v>
      </c>
      <c r="L36" s="47">
        <f t="shared" si="4"/>
        <v>10724</v>
      </c>
      <c r="M36" s="47">
        <f t="shared" si="5"/>
        <v>7142827</v>
      </c>
      <c r="N36" s="47">
        <f t="shared" si="6"/>
        <v>23382073</v>
      </c>
      <c r="O36" s="47">
        <f t="shared" si="7"/>
        <v>30524900</v>
      </c>
      <c r="R36" s="1">
        <f t="shared" si="8"/>
        <v>20019263.834603213</v>
      </c>
      <c r="S36" s="3">
        <f t="shared" si="9"/>
        <v>9181.674425942263</v>
      </c>
      <c r="T36" s="3">
        <v>23.4</v>
      </c>
      <c r="U36" s="3">
        <f t="shared" si="10"/>
        <v>76.599999999999994</v>
      </c>
      <c r="V36" s="3">
        <f t="shared" si="11"/>
        <v>11986.520138305828</v>
      </c>
      <c r="W36" s="11">
        <f t="shared" ref="W36:W41" si="13">IF(V36&lt;=13111.612,13000,16000)</f>
        <v>13000</v>
      </c>
    </row>
    <row r="37" spans="1:23" x14ac:dyDescent="0.3">
      <c r="A37" s="40">
        <v>31</v>
      </c>
      <c r="B37" s="4" t="s">
        <v>73</v>
      </c>
      <c r="C37" s="39">
        <v>31.86</v>
      </c>
      <c r="D37" s="43">
        <v>2011</v>
      </c>
      <c r="E37" s="43">
        <v>2024</v>
      </c>
      <c r="F37" s="43">
        <v>50</v>
      </c>
      <c r="G37" s="69">
        <f t="shared" si="12"/>
        <v>14000</v>
      </c>
      <c r="H37" s="47">
        <f t="shared" si="0"/>
        <v>13</v>
      </c>
      <c r="I37" s="47">
        <f t="shared" si="1"/>
        <v>37</v>
      </c>
      <c r="J37" s="47">
        <f t="shared" si="2"/>
        <v>23.4</v>
      </c>
      <c r="K37" s="47">
        <f t="shared" si="3"/>
        <v>3276</v>
      </c>
      <c r="L37" s="47">
        <f t="shared" si="4"/>
        <v>10724</v>
      </c>
      <c r="M37" s="47">
        <f t="shared" si="5"/>
        <v>104373</v>
      </c>
      <c r="N37" s="47">
        <f t="shared" si="6"/>
        <v>341667</v>
      </c>
      <c r="O37" s="47">
        <f t="shared" si="7"/>
        <v>446040</v>
      </c>
      <c r="R37" s="1">
        <f t="shared" si="8"/>
        <v>292528.46043964435</v>
      </c>
      <c r="S37" s="3">
        <f t="shared" si="9"/>
        <v>9181.6842573648573</v>
      </c>
      <c r="T37" s="3">
        <v>23.4</v>
      </c>
      <c r="U37" s="3">
        <f t="shared" si="10"/>
        <v>76.599999999999994</v>
      </c>
      <c r="V37" s="3">
        <f t="shared" si="11"/>
        <v>11986.532973061172</v>
      </c>
      <c r="W37" s="11">
        <f t="shared" si="13"/>
        <v>13000</v>
      </c>
    </row>
    <row r="38" spans="1:23" x14ac:dyDescent="0.3">
      <c r="A38" s="40">
        <v>32</v>
      </c>
      <c r="B38" s="4" t="s">
        <v>74</v>
      </c>
      <c r="C38" s="39">
        <v>87.52</v>
      </c>
      <c r="D38" s="43">
        <v>2011</v>
      </c>
      <c r="E38" s="43">
        <v>2024</v>
      </c>
      <c r="F38" s="43">
        <v>50</v>
      </c>
      <c r="G38" s="69">
        <f t="shared" si="12"/>
        <v>14000</v>
      </c>
      <c r="H38" s="47">
        <f t="shared" si="0"/>
        <v>13</v>
      </c>
      <c r="I38" s="47">
        <f t="shared" si="1"/>
        <v>37</v>
      </c>
      <c r="J38" s="47">
        <f t="shared" si="2"/>
        <v>23.4</v>
      </c>
      <c r="K38" s="47">
        <f t="shared" si="3"/>
        <v>3276</v>
      </c>
      <c r="L38" s="47">
        <f t="shared" si="4"/>
        <v>10724</v>
      </c>
      <c r="M38" s="47">
        <f t="shared" si="5"/>
        <v>286716</v>
      </c>
      <c r="N38" s="47">
        <f t="shared" si="6"/>
        <v>938564</v>
      </c>
      <c r="O38" s="47">
        <f t="shared" si="7"/>
        <v>1225280</v>
      </c>
      <c r="R38" s="1">
        <f t="shared" si="8"/>
        <v>803579.74853899947</v>
      </c>
      <c r="S38" s="3">
        <f t="shared" si="9"/>
        <v>9181.6698873286041</v>
      </c>
      <c r="T38" s="3">
        <v>23.4</v>
      </c>
      <c r="U38" s="3">
        <f t="shared" si="10"/>
        <v>76.599999999999994</v>
      </c>
      <c r="V38" s="3">
        <f t="shared" si="11"/>
        <v>11986.514213222723</v>
      </c>
      <c r="W38" s="11">
        <f t="shared" si="13"/>
        <v>13000</v>
      </c>
    </row>
    <row r="39" spans="1:23" x14ac:dyDescent="0.3">
      <c r="A39" s="40">
        <v>33</v>
      </c>
      <c r="B39" s="4" t="s">
        <v>75</v>
      </c>
      <c r="C39" s="39">
        <v>1751.22</v>
      </c>
      <c r="D39" s="43">
        <v>2011</v>
      </c>
      <c r="E39" s="43">
        <v>2024</v>
      </c>
      <c r="F39" s="43">
        <v>50</v>
      </c>
      <c r="G39" s="69">
        <f t="shared" si="12"/>
        <v>14000</v>
      </c>
      <c r="H39" s="47">
        <f t="shared" si="0"/>
        <v>13</v>
      </c>
      <c r="I39" s="47">
        <f t="shared" si="1"/>
        <v>37</v>
      </c>
      <c r="J39" s="47">
        <f t="shared" si="2"/>
        <v>23.4</v>
      </c>
      <c r="K39" s="47">
        <f t="shared" si="3"/>
        <v>3276</v>
      </c>
      <c r="L39" s="47">
        <f t="shared" si="4"/>
        <v>10724</v>
      </c>
      <c r="M39" s="47">
        <f t="shared" si="5"/>
        <v>5736997</v>
      </c>
      <c r="N39" s="47">
        <f t="shared" si="6"/>
        <v>18780083</v>
      </c>
      <c r="O39" s="47">
        <f t="shared" si="7"/>
        <v>24517080</v>
      </c>
      <c r="R39" s="1">
        <f t="shared" si="8"/>
        <v>16079131.923535889</v>
      </c>
      <c r="S39" s="3">
        <f t="shared" si="9"/>
        <v>9181.6744461209273</v>
      </c>
      <c r="T39" s="3">
        <v>23.4</v>
      </c>
      <c r="U39" s="3">
        <f t="shared" si="10"/>
        <v>76.599999999999994</v>
      </c>
      <c r="V39" s="3">
        <f t="shared" si="11"/>
        <v>11986.520164648731</v>
      </c>
      <c r="W39" s="11">
        <f t="shared" si="13"/>
        <v>13000</v>
      </c>
    </row>
    <row r="40" spans="1:23" x14ac:dyDescent="0.3">
      <c r="A40" s="40">
        <v>34</v>
      </c>
      <c r="B40" s="57" t="s">
        <v>80</v>
      </c>
      <c r="C40" s="39">
        <v>32</v>
      </c>
      <c r="D40" s="43">
        <v>2011</v>
      </c>
      <c r="E40" s="43">
        <v>2024</v>
      </c>
      <c r="F40" s="43">
        <v>50</v>
      </c>
      <c r="G40" s="69">
        <f t="shared" si="12"/>
        <v>14000</v>
      </c>
      <c r="H40" s="47">
        <f t="shared" si="0"/>
        <v>13</v>
      </c>
      <c r="I40" s="47">
        <f t="shared" si="1"/>
        <v>37</v>
      </c>
      <c r="J40" s="47">
        <f t="shared" si="2"/>
        <v>23.4</v>
      </c>
      <c r="K40" s="47">
        <f t="shared" si="3"/>
        <v>3276</v>
      </c>
      <c r="L40" s="47">
        <f t="shared" si="4"/>
        <v>10724</v>
      </c>
      <c r="M40" s="47">
        <f t="shared" si="5"/>
        <v>104832</v>
      </c>
      <c r="N40" s="47">
        <f t="shared" si="6"/>
        <v>343168</v>
      </c>
      <c r="O40" s="47">
        <f t="shared" si="7"/>
        <v>448000</v>
      </c>
      <c r="R40" s="1">
        <f t="shared" si="8"/>
        <v>293813.58665645745</v>
      </c>
      <c r="S40" s="3">
        <f t="shared" si="9"/>
        <v>9181.6745830142954</v>
      </c>
      <c r="T40" s="3">
        <v>23.4</v>
      </c>
      <c r="U40" s="3">
        <f t="shared" si="10"/>
        <v>76.599999999999994</v>
      </c>
      <c r="V40" s="3">
        <f t="shared" si="11"/>
        <v>11986.520343360698</v>
      </c>
      <c r="W40" s="11">
        <f t="shared" si="13"/>
        <v>13000</v>
      </c>
    </row>
    <row r="41" spans="1:23" x14ac:dyDescent="0.3">
      <c r="A41" s="40">
        <v>35</v>
      </c>
      <c r="B41" s="57" t="s">
        <v>81</v>
      </c>
      <c r="C41" s="39">
        <v>16</v>
      </c>
      <c r="D41" s="43">
        <v>2011</v>
      </c>
      <c r="E41" s="43">
        <v>2024</v>
      </c>
      <c r="F41" s="43">
        <v>50</v>
      </c>
      <c r="G41" s="69">
        <f t="shared" si="12"/>
        <v>14000</v>
      </c>
      <c r="H41" s="47">
        <f t="shared" si="0"/>
        <v>13</v>
      </c>
      <c r="I41" s="47">
        <f t="shared" si="1"/>
        <v>37</v>
      </c>
      <c r="J41" s="47">
        <f t="shared" si="2"/>
        <v>23.4</v>
      </c>
      <c r="K41" s="47">
        <f t="shared" si="3"/>
        <v>3276</v>
      </c>
      <c r="L41" s="47">
        <f t="shared" si="4"/>
        <v>10724</v>
      </c>
      <c r="M41" s="47">
        <f t="shared" si="5"/>
        <v>52416</v>
      </c>
      <c r="N41" s="47">
        <f t="shared" si="6"/>
        <v>171584</v>
      </c>
      <c r="O41" s="47">
        <f t="shared" si="7"/>
        <v>224000</v>
      </c>
      <c r="R41" s="1">
        <f>N41*R42/N42</f>
        <v>146906.79332822873</v>
      </c>
      <c r="S41" s="3">
        <f t="shared" si="9"/>
        <v>9181.6745830142954</v>
      </c>
      <c r="T41" s="3">
        <v>23.4</v>
      </c>
      <c r="U41" s="3">
        <f t="shared" si="10"/>
        <v>76.599999999999994</v>
      </c>
      <c r="V41" s="3">
        <f t="shared" si="11"/>
        <v>11986.520343360698</v>
      </c>
      <c r="W41" s="11">
        <f t="shared" si="13"/>
        <v>13000</v>
      </c>
    </row>
    <row r="42" spans="1:23" x14ac:dyDescent="0.3">
      <c r="A42" s="24"/>
      <c r="B42" s="41"/>
      <c r="C42" s="56">
        <f>SUM(C8:C41)</f>
        <v>12309.120000000003</v>
      </c>
      <c r="D42" s="42"/>
      <c r="E42" s="42"/>
      <c r="F42" s="6"/>
      <c r="G42" s="47"/>
      <c r="H42" s="47"/>
      <c r="I42" s="47"/>
      <c r="J42" s="49"/>
      <c r="K42" s="47"/>
      <c r="L42" s="49"/>
      <c r="M42" s="47">
        <f>SUM(M8:M41)</f>
        <v>42481314</v>
      </c>
      <c r="N42" s="47">
        <f t="shared" ref="N42:O42" si="14">SUM(N8:N41)</f>
        <v>139062741</v>
      </c>
      <c r="O42" s="47">
        <f t="shared" si="14"/>
        <v>181544055</v>
      </c>
      <c r="Q42" s="1">
        <v>20000000</v>
      </c>
      <c r="R42" s="55">
        <f>N42-Q42</f>
        <v>119062741</v>
      </c>
    </row>
    <row r="43" spans="1:23" x14ac:dyDescent="0.3">
      <c r="B43" s="10"/>
      <c r="C43" s="11"/>
      <c r="D43" s="11"/>
      <c r="E43" s="11"/>
      <c r="F43" s="12"/>
      <c r="G43" s="12"/>
      <c r="H43" s="12"/>
      <c r="I43" s="12"/>
      <c r="J43" s="11"/>
      <c r="K43" s="16"/>
      <c r="L43" s="17"/>
      <c r="M43" s="12"/>
      <c r="N43" s="27"/>
      <c r="O43" s="27"/>
    </row>
    <row r="44" spans="1:23" x14ac:dyDescent="0.3">
      <c r="B44" s="73" t="s">
        <v>20</v>
      </c>
      <c r="C44" s="73"/>
      <c r="D44" s="11"/>
      <c r="E44" s="11"/>
      <c r="F44" s="12"/>
      <c r="G44" s="12"/>
      <c r="H44" s="12"/>
      <c r="I44" s="12"/>
      <c r="J44" s="11"/>
      <c r="K44" s="16"/>
      <c r="L44" s="17"/>
      <c r="M44" s="12"/>
      <c r="N44" s="27"/>
      <c r="O44" s="27"/>
    </row>
    <row r="45" spans="1:23" x14ac:dyDescent="0.3">
      <c r="B45" s="23" t="s">
        <v>19</v>
      </c>
      <c r="C45" s="50">
        <v>0</v>
      </c>
      <c r="D45" s="11"/>
      <c r="E45" s="11"/>
      <c r="F45" s="12"/>
      <c r="G45" s="12"/>
      <c r="H45" s="12"/>
      <c r="I45" s="12"/>
      <c r="J45" s="11"/>
      <c r="K45" s="16"/>
      <c r="L45" s="17"/>
      <c r="M45" s="12"/>
      <c r="N45" s="27"/>
      <c r="O45" s="27"/>
    </row>
    <row r="46" spans="1:23" x14ac:dyDescent="0.3">
      <c r="B46" s="24" t="s">
        <v>6</v>
      </c>
      <c r="C46" s="44">
        <v>0</v>
      </c>
      <c r="D46" s="11"/>
      <c r="E46" s="11"/>
      <c r="F46" s="12"/>
      <c r="G46" s="12"/>
      <c r="H46" s="12"/>
      <c r="I46" s="12"/>
      <c r="J46" s="11"/>
      <c r="K46" s="16"/>
      <c r="L46" s="17"/>
      <c r="M46" s="12"/>
      <c r="N46" s="27"/>
      <c r="O46" s="27"/>
    </row>
    <row r="47" spans="1:23" x14ac:dyDescent="0.3">
      <c r="B47" s="24" t="s">
        <v>7</v>
      </c>
      <c r="C47" s="48">
        <f>ROUND((C45*C46),0)</f>
        <v>0</v>
      </c>
      <c r="D47" s="11"/>
      <c r="E47" s="11"/>
      <c r="F47" s="12"/>
      <c r="G47" s="12"/>
      <c r="H47" s="12"/>
      <c r="I47" s="12"/>
      <c r="J47" s="11"/>
      <c r="K47" s="16"/>
      <c r="L47" s="17"/>
      <c r="M47" s="12"/>
      <c r="N47" s="27"/>
      <c r="O47" s="27"/>
    </row>
    <row r="48" spans="1:23" x14ac:dyDescent="0.3">
      <c r="B48" s="10"/>
      <c r="C48" s="11"/>
      <c r="D48" s="11"/>
      <c r="E48" s="11"/>
      <c r="F48" s="12"/>
      <c r="G48" s="12"/>
      <c r="H48" s="12"/>
      <c r="I48" s="12"/>
      <c r="J48" s="11"/>
      <c r="K48" s="16"/>
      <c r="L48" s="17"/>
      <c r="M48" s="12"/>
      <c r="N48" s="27"/>
      <c r="O48" s="27"/>
    </row>
    <row r="49" spans="1:15" x14ac:dyDescent="0.3">
      <c r="B49" s="74" t="s">
        <v>15</v>
      </c>
      <c r="C49" s="75"/>
      <c r="D49" s="11"/>
      <c r="E49" s="11"/>
      <c r="F49" s="12"/>
      <c r="G49" s="12"/>
      <c r="H49" s="12"/>
      <c r="I49" s="12"/>
      <c r="J49" s="11"/>
      <c r="K49" s="12"/>
      <c r="L49" s="11"/>
      <c r="M49" s="12"/>
      <c r="N49" s="12"/>
      <c r="O49" s="12"/>
    </row>
    <row r="50" spans="1:15" x14ac:dyDescent="0.3">
      <c r="B50" s="23" t="s">
        <v>11</v>
      </c>
      <c r="C50" s="50">
        <v>0</v>
      </c>
      <c r="E50" s="28"/>
      <c r="F50" s="28"/>
      <c r="G50" s="29"/>
      <c r="H50" s="14"/>
      <c r="I50" s="14"/>
      <c r="L50" s="21"/>
    </row>
    <row r="51" spans="1:15" x14ac:dyDescent="0.3">
      <c r="B51" s="24" t="s">
        <v>6</v>
      </c>
      <c r="C51" s="44">
        <v>0</v>
      </c>
      <c r="D51" s="30"/>
      <c r="E51" s="22"/>
      <c r="F51" s="22"/>
      <c r="G51" s="16"/>
      <c r="H51" s="14"/>
      <c r="I51" s="14"/>
      <c r="L51" s="21"/>
    </row>
    <row r="52" spans="1:15" x14ac:dyDescent="0.3">
      <c r="B52" s="24" t="s">
        <v>7</v>
      </c>
      <c r="C52" s="48">
        <f>ROUND((C50*C51),0)</f>
        <v>0</v>
      </c>
      <c r="D52" s="9"/>
      <c r="E52" s="9"/>
      <c r="F52" s="21"/>
      <c r="H52" s="14"/>
      <c r="I52" s="14"/>
      <c r="L52" s="21"/>
    </row>
    <row r="53" spans="1:15" x14ac:dyDescent="0.3">
      <c r="B53" s="35"/>
      <c r="C53" s="19"/>
      <c r="D53" s="9"/>
      <c r="E53" s="9"/>
      <c r="F53" s="21"/>
      <c r="H53" s="14"/>
      <c r="I53" s="14"/>
      <c r="L53" s="21"/>
    </row>
    <row r="54" spans="1:15" x14ac:dyDescent="0.3">
      <c r="C54" s="9" t="s">
        <v>22</v>
      </c>
      <c r="D54" s="9"/>
      <c r="E54" s="9"/>
      <c r="F54" s="21"/>
      <c r="H54" s="14"/>
      <c r="I54" s="14"/>
      <c r="L54" s="21"/>
    </row>
    <row r="55" spans="1:15" x14ac:dyDescent="0.3">
      <c r="B55" s="2" t="s">
        <v>13</v>
      </c>
      <c r="C55" s="45">
        <f>C4</f>
        <v>60000000</v>
      </c>
      <c r="D55" s="19"/>
      <c r="E55" s="19"/>
      <c r="F55" s="19"/>
      <c r="G55" s="19"/>
      <c r="H55" s="20"/>
      <c r="I55" s="20"/>
      <c r="L55" s="18"/>
    </row>
    <row r="56" spans="1:15" x14ac:dyDescent="0.3">
      <c r="B56" s="2" t="s">
        <v>14</v>
      </c>
      <c r="C56" s="45">
        <f>N42</f>
        <v>139062741</v>
      </c>
      <c r="D56" s="19"/>
      <c r="E56" s="19"/>
      <c r="F56" s="19"/>
      <c r="G56" s="19"/>
      <c r="H56" s="20"/>
      <c r="I56" s="20"/>
      <c r="L56" s="20"/>
    </row>
    <row r="57" spans="1:15" x14ac:dyDescent="0.3">
      <c r="B57" s="2" t="s">
        <v>21</v>
      </c>
      <c r="C57" s="45">
        <f>C47</f>
        <v>0</v>
      </c>
      <c r="D57" s="19"/>
      <c r="E57" s="19"/>
      <c r="F57" s="19"/>
      <c r="G57" s="1"/>
      <c r="H57" s="20"/>
      <c r="I57" s="20"/>
      <c r="L57" s="20"/>
    </row>
    <row r="58" spans="1:15" x14ac:dyDescent="0.3">
      <c r="A58" s="1"/>
      <c r="B58" s="2" t="s">
        <v>12</v>
      </c>
      <c r="C58" s="45">
        <f>C52</f>
        <v>0</v>
      </c>
      <c r="D58" s="19"/>
      <c r="E58" s="19"/>
      <c r="F58" s="71" t="s">
        <v>27</v>
      </c>
      <c r="G58" s="71" t="s">
        <v>76</v>
      </c>
      <c r="H58" s="71" t="s">
        <v>77</v>
      </c>
      <c r="I58" s="71" t="s">
        <v>78</v>
      </c>
      <c r="J58" s="64" t="s">
        <v>79</v>
      </c>
      <c r="L58" s="20"/>
    </row>
    <row r="59" spans="1:15" ht="25.5" x14ac:dyDescent="0.3">
      <c r="A59" s="1"/>
      <c r="B59" s="13" t="s">
        <v>8</v>
      </c>
      <c r="C59" s="51">
        <f>C55+C56+C57+C58</f>
        <v>199062741</v>
      </c>
      <c r="D59" s="18">
        <v>218865244</v>
      </c>
      <c r="E59" s="18">
        <f>D59-C59</f>
        <v>19802503</v>
      </c>
      <c r="F59" s="4" t="s">
        <v>45</v>
      </c>
      <c r="G59" s="39">
        <v>1400.08</v>
      </c>
      <c r="H59" s="39"/>
      <c r="I59" s="39"/>
      <c r="J59" s="62">
        <f>G59+I59</f>
        <v>1400.08</v>
      </c>
      <c r="L59" s="58">
        <v>15000</v>
      </c>
    </row>
    <row r="60" spans="1:15" ht="25.5" x14ac:dyDescent="0.3">
      <c r="A60" s="1"/>
      <c r="B60" s="13" t="s">
        <v>9</v>
      </c>
      <c r="C60" s="51">
        <f>MROUND(C59*85%,1)</f>
        <v>169203330</v>
      </c>
      <c r="D60" s="20"/>
      <c r="F60" s="4" t="s">
        <v>46</v>
      </c>
      <c r="G60" s="39">
        <v>1084.92</v>
      </c>
      <c r="H60" s="39"/>
      <c r="I60" s="39">
        <v>39.6</v>
      </c>
      <c r="J60" s="62">
        <f t="shared" ref="J60:J91" si="15">G60+I60</f>
        <v>1124.52</v>
      </c>
      <c r="L60" s="58">
        <v>15000</v>
      </c>
    </row>
    <row r="61" spans="1:15" x14ac:dyDescent="0.3">
      <c r="A61" s="1"/>
      <c r="B61" s="13" t="s">
        <v>10</v>
      </c>
      <c r="C61" s="51">
        <f>MROUND(C59*70%,1)</f>
        <v>139343919</v>
      </c>
      <c r="D61" s="20"/>
      <c r="F61" s="4" t="s">
        <v>47</v>
      </c>
      <c r="G61" s="39">
        <v>320.07</v>
      </c>
      <c r="H61" s="39">
        <v>160.04</v>
      </c>
      <c r="I61" s="64"/>
      <c r="J61" s="62">
        <f t="shared" si="15"/>
        <v>320.07</v>
      </c>
      <c r="L61" s="58">
        <v>18000</v>
      </c>
    </row>
    <row r="62" spans="1:15" ht="25.5" x14ac:dyDescent="0.3">
      <c r="A62" s="1"/>
      <c r="B62" s="2" t="s">
        <v>24</v>
      </c>
      <c r="C62" s="45">
        <f>C56</f>
        <v>139062741</v>
      </c>
      <c r="D62" s="31"/>
      <c r="F62" s="4" t="s">
        <v>48</v>
      </c>
      <c r="G62" s="39">
        <v>49</v>
      </c>
      <c r="H62" s="39">
        <v>6.13</v>
      </c>
      <c r="I62" s="64"/>
      <c r="J62" s="62">
        <f t="shared" si="15"/>
        <v>49</v>
      </c>
      <c r="L62" s="58">
        <v>18000</v>
      </c>
      <c r="O62" s="33"/>
    </row>
    <row r="63" spans="1:15" x14ac:dyDescent="0.3">
      <c r="A63" s="1"/>
      <c r="B63" s="13" t="s">
        <v>41</v>
      </c>
      <c r="C63" s="65">
        <f>MROUND(C62*0.85,1)</f>
        <v>118203330</v>
      </c>
      <c r="F63" s="4" t="s">
        <v>49</v>
      </c>
      <c r="G63" s="39">
        <v>0</v>
      </c>
      <c r="H63" s="39"/>
      <c r="I63" s="64"/>
      <c r="J63" s="62">
        <f t="shared" si="15"/>
        <v>0</v>
      </c>
      <c r="L63" s="58"/>
      <c r="O63" s="33"/>
    </row>
    <row r="64" spans="1:15" x14ac:dyDescent="0.3">
      <c r="A64" s="1"/>
      <c r="F64" s="4" t="s">
        <v>50</v>
      </c>
      <c r="G64" s="39">
        <v>14.01</v>
      </c>
      <c r="H64" s="39"/>
      <c r="I64" s="64"/>
      <c r="J64" s="62">
        <f t="shared" si="15"/>
        <v>14.01</v>
      </c>
      <c r="L64" s="58">
        <v>15000</v>
      </c>
      <c r="O64" s="33"/>
    </row>
    <row r="65" spans="1:15" x14ac:dyDescent="0.3">
      <c r="A65" s="1"/>
      <c r="F65" s="4" t="s">
        <v>51</v>
      </c>
      <c r="G65" s="39">
        <v>65.75</v>
      </c>
      <c r="H65" s="39">
        <v>32.869999999999997</v>
      </c>
      <c r="I65" s="64"/>
      <c r="J65" s="62">
        <f t="shared" si="15"/>
        <v>65.75</v>
      </c>
      <c r="L65" s="34">
        <v>18000</v>
      </c>
      <c r="O65" s="33"/>
    </row>
    <row r="66" spans="1:15" x14ac:dyDescent="0.3">
      <c r="A66" s="1"/>
      <c r="F66" s="4" t="s">
        <v>52</v>
      </c>
      <c r="G66" s="39">
        <v>65.75</v>
      </c>
      <c r="H66" s="39">
        <v>32.869999999999997</v>
      </c>
      <c r="I66" s="64"/>
      <c r="J66" s="62">
        <f t="shared" si="15"/>
        <v>65.75</v>
      </c>
      <c r="L66" s="34">
        <v>18000</v>
      </c>
      <c r="O66" s="33"/>
    </row>
    <row r="67" spans="1:15" x14ac:dyDescent="0.3">
      <c r="A67" s="1"/>
      <c r="F67" s="4" t="s">
        <v>53</v>
      </c>
      <c r="G67" s="39">
        <v>65.75</v>
      </c>
      <c r="H67" s="39">
        <v>32.869999999999997</v>
      </c>
      <c r="I67" s="64"/>
      <c r="J67" s="62">
        <f t="shared" si="15"/>
        <v>65.75</v>
      </c>
      <c r="L67" s="34">
        <v>18000</v>
      </c>
      <c r="O67" s="33"/>
    </row>
    <row r="68" spans="1:15" x14ac:dyDescent="0.3">
      <c r="A68" s="1"/>
      <c r="F68" s="4" t="s">
        <v>54</v>
      </c>
      <c r="G68" s="39">
        <v>65.75</v>
      </c>
      <c r="H68" s="39">
        <v>32.869999999999997</v>
      </c>
      <c r="I68" s="64"/>
      <c r="J68" s="62">
        <f t="shared" si="15"/>
        <v>65.75</v>
      </c>
      <c r="L68" s="34">
        <v>18000</v>
      </c>
      <c r="O68" s="33"/>
    </row>
    <row r="69" spans="1:15" x14ac:dyDescent="0.3">
      <c r="A69" s="1"/>
      <c r="B69" s="66" t="s">
        <v>82</v>
      </c>
      <c r="C69" s="67">
        <f>C59</f>
        <v>199062741</v>
      </c>
      <c r="F69" s="4" t="s">
        <v>55</v>
      </c>
      <c r="G69" s="39">
        <v>65.75</v>
      </c>
      <c r="H69" s="39">
        <v>32.869999999999997</v>
      </c>
      <c r="I69" s="64"/>
      <c r="J69" s="62">
        <f t="shared" si="15"/>
        <v>65.75</v>
      </c>
      <c r="L69" s="34">
        <v>18000</v>
      </c>
      <c r="O69" s="33"/>
    </row>
    <row r="70" spans="1:15" x14ac:dyDescent="0.3">
      <c r="A70" s="1"/>
      <c r="B70" s="66" t="s">
        <v>9</v>
      </c>
      <c r="C70" s="67">
        <f>C60</f>
        <v>169203330</v>
      </c>
      <c r="F70" s="4" t="s">
        <v>56</v>
      </c>
      <c r="G70" s="39">
        <v>65.75</v>
      </c>
      <c r="H70" s="39">
        <v>32.869999999999997</v>
      </c>
      <c r="I70" s="64"/>
      <c r="J70" s="62">
        <f t="shared" si="15"/>
        <v>65.75</v>
      </c>
      <c r="L70" s="34">
        <v>18000</v>
      </c>
      <c r="O70" s="33"/>
    </row>
    <row r="71" spans="1:15" x14ac:dyDescent="0.3">
      <c r="A71" s="1"/>
      <c r="B71" s="66" t="s">
        <v>10</v>
      </c>
      <c r="C71" s="67">
        <f>C61</f>
        <v>139343919</v>
      </c>
      <c r="F71" s="4" t="s">
        <v>57</v>
      </c>
      <c r="G71" s="39">
        <v>36</v>
      </c>
      <c r="H71" s="39"/>
      <c r="I71" s="64"/>
      <c r="J71" s="62">
        <f t="shared" si="15"/>
        <v>36</v>
      </c>
      <c r="L71" s="34">
        <v>15000</v>
      </c>
      <c r="O71" s="33"/>
    </row>
    <row r="72" spans="1:15" x14ac:dyDescent="0.3">
      <c r="A72" s="1"/>
      <c r="B72" s="66" t="s">
        <v>41</v>
      </c>
      <c r="C72" s="67">
        <f>C63</f>
        <v>118203330</v>
      </c>
      <c r="F72" s="4" t="s">
        <v>58</v>
      </c>
      <c r="G72" s="39">
        <v>126</v>
      </c>
      <c r="H72" s="39"/>
      <c r="I72" s="64"/>
      <c r="J72" s="62">
        <f t="shared" si="15"/>
        <v>126</v>
      </c>
      <c r="L72" s="34">
        <v>15000</v>
      </c>
    </row>
    <row r="73" spans="1:15" x14ac:dyDescent="0.3">
      <c r="A73" s="1"/>
      <c r="F73" s="4" t="s">
        <v>60</v>
      </c>
      <c r="G73" s="39">
        <v>11.16</v>
      </c>
      <c r="H73" s="39">
        <v>5.58</v>
      </c>
      <c r="I73" s="64"/>
      <c r="J73" s="62">
        <f t="shared" si="15"/>
        <v>11.16</v>
      </c>
      <c r="L73" s="58">
        <v>18000</v>
      </c>
    </row>
    <row r="74" spans="1:15" x14ac:dyDescent="0.3">
      <c r="A74" s="1"/>
      <c r="B74" s="1"/>
      <c r="F74" s="4" t="s">
        <v>59</v>
      </c>
      <c r="G74" s="39">
        <v>6.91</v>
      </c>
      <c r="H74" s="39"/>
      <c r="I74" s="64"/>
      <c r="J74" s="62">
        <f t="shared" si="15"/>
        <v>6.91</v>
      </c>
      <c r="L74" s="58">
        <v>15000</v>
      </c>
    </row>
    <row r="75" spans="1:15" x14ac:dyDescent="0.3">
      <c r="A75" s="1"/>
      <c r="B75" s="1"/>
      <c r="F75" s="4" t="s">
        <v>61</v>
      </c>
      <c r="G75" s="39">
        <v>10.8</v>
      </c>
      <c r="H75" s="39">
        <v>5.4</v>
      </c>
      <c r="I75" s="64"/>
      <c r="J75" s="62">
        <f t="shared" si="15"/>
        <v>10.8</v>
      </c>
      <c r="L75" s="58">
        <v>18000</v>
      </c>
    </row>
    <row r="76" spans="1:15" x14ac:dyDescent="0.3">
      <c r="A76" s="1"/>
      <c r="B76" s="1"/>
      <c r="F76" s="4" t="s">
        <v>62</v>
      </c>
      <c r="G76" s="39">
        <v>181.76</v>
      </c>
      <c r="H76" s="39">
        <v>90.88</v>
      </c>
      <c r="I76" s="64"/>
      <c r="J76" s="62">
        <f t="shared" si="15"/>
        <v>181.76</v>
      </c>
      <c r="L76" s="58">
        <v>18000</v>
      </c>
    </row>
    <row r="77" spans="1:15" x14ac:dyDescent="0.3">
      <c r="A77" s="1"/>
      <c r="B77" s="1"/>
      <c r="F77" s="4" t="s">
        <v>63</v>
      </c>
      <c r="G77" s="39">
        <v>408.32</v>
      </c>
      <c r="H77" s="39"/>
      <c r="I77" s="64">
        <v>32.07</v>
      </c>
      <c r="J77" s="62">
        <f t="shared" si="15"/>
        <v>440.39</v>
      </c>
      <c r="L77" s="58">
        <v>15000</v>
      </c>
    </row>
    <row r="78" spans="1:15" x14ac:dyDescent="0.3">
      <c r="A78" s="1"/>
      <c r="B78" s="1"/>
      <c r="F78" s="4" t="s">
        <v>64</v>
      </c>
      <c r="G78" s="39">
        <v>28.34</v>
      </c>
      <c r="H78" s="39">
        <v>14.17</v>
      </c>
      <c r="I78" s="64"/>
      <c r="J78" s="62">
        <f t="shared" si="15"/>
        <v>28.34</v>
      </c>
      <c r="L78" s="58">
        <v>18000</v>
      </c>
    </row>
    <row r="79" spans="1:15" x14ac:dyDescent="0.3">
      <c r="A79" s="1"/>
      <c r="B79" s="1"/>
      <c r="F79" s="4" t="s">
        <v>65</v>
      </c>
      <c r="G79" s="39">
        <v>902.19</v>
      </c>
      <c r="H79" s="39">
        <v>451.1</v>
      </c>
      <c r="I79" s="64">
        <v>58.77</v>
      </c>
      <c r="J79" s="62">
        <f t="shared" si="15"/>
        <v>960.96</v>
      </c>
      <c r="L79" s="58">
        <v>18000</v>
      </c>
    </row>
    <row r="80" spans="1:15" x14ac:dyDescent="0.3">
      <c r="A80" s="1"/>
      <c r="B80" s="1"/>
      <c r="F80" s="4" t="s">
        <v>66</v>
      </c>
      <c r="G80" s="39">
        <v>28.34</v>
      </c>
      <c r="H80" s="39">
        <v>14.17</v>
      </c>
      <c r="I80" s="64"/>
      <c r="J80" s="62">
        <f t="shared" si="15"/>
        <v>28.34</v>
      </c>
      <c r="L80" s="58">
        <v>18000</v>
      </c>
    </row>
    <row r="81" spans="1:12" x14ac:dyDescent="0.3">
      <c r="A81" s="1"/>
      <c r="B81" s="1"/>
      <c r="F81" s="4" t="s">
        <v>67</v>
      </c>
      <c r="G81" s="39">
        <v>978.96</v>
      </c>
      <c r="H81" s="39"/>
      <c r="I81" s="64">
        <v>100.43</v>
      </c>
      <c r="J81" s="62">
        <f t="shared" si="15"/>
        <v>1079.3900000000001</v>
      </c>
      <c r="L81" s="58">
        <v>15000</v>
      </c>
    </row>
    <row r="82" spans="1:12" x14ac:dyDescent="0.3">
      <c r="A82" s="1"/>
      <c r="B82" s="1"/>
      <c r="F82" s="4" t="s">
        <v>68</v>
      </c>
      <c r="G82" s="39">
        <v>844</v>
      </c>
      <c r="H82" s="39">
        <v>94</v>
      </c>
      <c r="I82" s="64">
        <v>155.31</v>
      </c>
      <c r="J82" s="62">
        <f t="shared" si="15"/>
        <v>999.31</v>
      </c>
      <c r="L82" s="58">
        <v>18000</v>
      </c>
    </row>
    <row r="83" spans="1:12" x14ac:dyDescent="0.3">
      <c r="A83" s="1"/>
      <c r="B83" s="1"/>
      <c r="F83" s="4" t="s">
        <v>69</v>
      </c>
      <c r="G83" s="39">
        <v>625.5</v>
      </c>
      <c r="H83" s="39">
        <v>166.08</v>
      </c>
      <c r="I83" s="64">
        <v>62.8</v>
      </c>
      <c r="J83" s="62">
        <f t="shared" si="15"/>
        <v>688.3</v>
      </c>
      <c r="L83" s="58">
        <v>18000</v>
      </c>
    </row>
    <row r="84" spans="1:12" x14ac:dyDescent="0.3">
      <c r="A84" s="1"/>
      <c r="B84" s="1"/>
      <c r="F84" s="4" t="s">
        <v>70</v>
      </c>
      <c r="G84" s="39">
        <v>76.239999999999995</v>
      </c>
      <c r="H84" s="39"/>
      <c r="I84" s="64">
        <v>24.9</v>
      </c>
      <c r="J84" s="62">
        <f t="shared" si="15"/>
        <v>101.13999999999999</v>
      </c>
      <c r="L84" s="58">
        <v>15000</v>
      </c>
    </row>
    <row r="85" spans="1:12" x14ac:dyDescent="0.3">
      <c r="A85" s="1"/>
      <c r="B85" s="1"/>
      <c r="F85" s="4" t="s">
        <v>71</v>
      </c>
      <c r="G85" s="39">
        <v>76.239999999999995</v>
      </c>
      <c r="H85" s="39"/>
      <c r="I85" s="64">
        <v>24.9</v>
      </c>
      <c r="J85" s="62">
        <f t="shared" si="15"/>
        <v>101.13999999999999</v>
      </c>
      <c r="L85" s="58">
        <v>15000</v>
      </c>
    </row>
    <row r="86" spans="1:12" x14ac:dyDescent="0.3">
      <c r="A86" s="1"/>
      <c r="B86" s="1"/>
      <c r="F86" s="4" t="s">
        <v>71</v>
      </c>
      <c r="G86" s="39">
        <v>76.239999999999995</v>
      </c>
      <c r="H86" s="39"/>
      <c r="I86" s="64">
        <v>24.9</v>
      </c>
      <c r="J86" s="62">
        <f t="shared" si="15"/>
        <v>101.13999999999999</v>
      </c>
      <c r="L86" s="58">
        <v>15000</v>
      </c>
    </row>
    <row r="87" spans="1:12" x14ac:dyDescent="0.3">
      <c r="A87" s="1"/>
      <c r="B87" s="1"/>
      <c r="F87" s="4" t="s">
        <v>59</v>
      </c>
      <c r="G87" s="39">
        <v>6.91</v>
      </c>
      <c r="H87" s="39"/>
      <c r="I87" s="64"/>
      <c r="J87" s="62">
        <f t="shared" si="15"/>
        <v>6.91</v>
      </c>
      <c r="L87" s="58">
        <v>15000</v>
      </c>
    </row>
    <row r="88" spans="1:12" x14ac:dyDescent="0.3">
      <c r="A88" s="1"/>
      <c r="B88" s="1"/>
      <c r="F88" s="4" t="s">
        <v>72</v>
      </c>
      <c r="G88" s="39">
        <v>2180.35</v>
      </c>
      <c r="H88" s="39">
        <v>1090.18</v>
      </c>
      <c r="I88" s="64"/>
      <c r="J88" s="62">
        <f t="shared" si="15"/>
        <v>2180.35</v>
      </c>
      <c r="L88" s="58">
        <v>18000</v>
      </c>
    </row>
    <row r="89" spans="1:12" ht="25.5" x14ac:dyDescent="0.3">
      <c r="A89" s="1"/>
      <c r="B89" s="1"/>
      <c r="F89" s="4" t="s">
        <v>73</v>
      </c>
      <c r="G89" s="39">
        <v>31.86</v>
      </c>
      <c r="H89" s="39"/>
      <c r="I89" s="64"/>
      <c r="J89" s="62">
        <f t="shared" si="15"/>
        <v>31.86</v>
      </c>
      <c r="L89" s="58">
        <v>15000</v>
      </c>
    </row>
    <row r="90" spans="1:12" x14ac:dyDescent="0.3">
      <c r="A90" s="1"/>
      <c r="B90" s="1"/>
      <c r="F90" s="4" t="s">
        <v>74</v>
      </c>
      <c r="G90" s="39">
        <v>87.52</v>
      </c>
      <c r="H90" s="39"/>
      <c r="I90" s="64"/>
      <c r="J90" s="62">
        <f t="shared" si="15"/>
        <v>87.52</v>
      </c>
      <c r="L90" s="58">
        <v>15000</v>
      </c>
    </row>
    <row r="91" spans="1:12" x14ac:dyDescent="0.3">
      <c r="A91" s="1"/>
      <c r="B91" s="1"/>
      <c r="F91" s="4" t="s">
        <v>75</v>
      </c>
      <c r="G91" s="39">
        <v>1751.22</v>
      </c>
      <c r="H91" s="39">
        <v>875.61</v>
      </c>
      <c r="I91" s="64"/>
      <c r="J91" s="62">
        <f t="shared" si="15"/>
        <v>1751.22</v>
      </c>
      <c r="L91" s="58">
        <v>18000</v>
      </c>
    </row>
    <row r="92" spans="1:12" x14ac:dyDescent="0.3">
      <c r="A92" s="1"/>
      <c r="B92" s="1"/>
      <c r="F92" s="72"/>
      <c r="G92" s="39">
        <f>SUM(G59:G91)</f>
        <v>11737.44</v>
      </c>
      <c r="H92" s="39">
        <f>SUM(H59:H91)</f>
        <v>3170.56</v>
      </c>
      <c r="I92" s="62">
        <f>SUM(I59:I91)</f>
        <v>523.67999999999995</v>
      </c>
      <c r="J92" s="39">
        <f>SUM(J59:J91)</f>
        <v>12261.120000000003</v>
      </c>
      <c r="K92" s="70"/>
      <c r="L92" s="64"/>
    </row>
    <row r="93" spans="1:12" x14ac:dyDescent="0.3">
      <c r="A93" s="1"/>
      <c r="B93" s="1"/>
      <c r="F93" s="33"/>
      <c r="G93" s="33">
        <v>32</v>
      </c>
      <c r="H93" s="33"/>
      <c r="I93" s="33"/>
    </row>
    <row r="94" spans="1:12" x14ac:dyDescent="0.3">
      <c r="A94" s="1"/>
      <c r="B94" s="1"/>
      <c r="G94" s="7">
        <v>36</v>
      </c>
    </row>
    <row r="95" spans="1:12" x14ac:dyDescent="0.3">
      <c r="A95" s="1"/>
      <c r="B95" s="1"/>
      <c r="G95" s="19">
        <f>SUM(G92:G94)</f>
        <v>11805.44</v>
      </c>
    </row>
    <row r="96" spans="1:12" x14ac:dyDescent="0.3">
      <c r="A96" s="1"/>
      <c r="B96" s="1"/>
    </row>
    <row r="97" spans="1:7" x14ac:dyDescent="0.3">
      <c r="A97" s="1"/>
      <c r="B97" s="1"/>
      <c r="F97" s="66" t="s">
        <v>82</v>
      </c>
      <c r="G97" s="67">
        <v>218865244</v>
      </c>
    </row>
    <row r="98" spans="1:7" x14ac:dyDescent="0.3">
      <c r="A98" s="1"/>
      <c r="B98" s="1"/>
      <c r="F98" s="66" t="s">
        <v>9</v>
      </c>
      <c r="G98" s="67">
        <v>196978720</v>
      </c>
    </row>
    <row r="99" spans="1:7" x14ac:dyDescent="0.3">
      <c r="A99" s="1"/>
      <c r="B99" s="1"/>
      <c r="F99" s="66" t="s">
        <v>10</v>
      </c>
      <c r="G99" s="67">
        <v>175092195</v>
      </c>
    </row>
    <row r="100" spans="1:7" x14ac:dyDescent="0.3">
      <c r="A100" s="1"/>
      <c r="B100" s="1"/>
      <c r="F100" s="66" t="s">
        <v>41</v>
      </c>
      <c r="G100" s="67">
        <v>135035457</v>
      </c>
    </row>
    <row r="101" spans="1:7" x14ac:dyDescent="0.3">
      <c r="A101" s="1"/>
      <c r="B101" s="1"/>
      <c r="F101" s="34"/>
    </row>
    <row r="102" spans="1:7" x14ac:dyDescent="0.3">
      <c r="A102" s="1"/>
      <c r="B102" s="1"/>
      <c r="F102" s="34"/>
    </row>
    <row r="103" spans="1:7" x14ac:dyDescent="0.3">
      <c r="A103" s="1"/>
      <c r="B103" s="1"/>
      <c r="F103" s="34"/>
    </row>
    <row r="104" spans="1:7" x14ac:dyDescent="0.3">
      <c r="A104" s="1"/>
      <c r="B104" s="1"/>
      <c r="F104" s="34"/>
    </row>
    <row r="105" spans="1:7" x14ac:dyDescent="0.3">
      <c r="A105" s="1"/>
      <c r="B105" s="1"/>
      <c r="F105" s="34"/>
    </row>
    <row r="106" spans="1:7" x14ac:dyDescent="0.3">
      <c r="A106" s="1"/>
      <c r="B106" s="1"/>
      <c r="F106" s="34"/>
    </row>
    <row r="107" spans="1:7" x14ac:dyDescent="0.3">
      <c r="A107" s="1"/>
      <c r="B107" s="1"/>
      <c r="F107" s="34"/>
    </row>
    <row r="108" spans="1:7" x14ac:dyDescent="0.3">
      <c r="A108" s="1"/>
      <c r="B108" s="1"/>
      <c r="F108" s="34"/>
    </row>
    <row r="109" spans="1:7" x14ac:dyDescent="0.3">
      <c r="A109" s="1"/>
      <c r="B109" s="1"/>
    </row>
    <row r="110" spans="1:7" x14ac:dyDescent="0.3">
      <c r="A110" s="1"/>
      <c r="B110" s="1"/>
    </row>
    <row r="111" spans="1:7" x14ac:dyDescent="0.3">
      <c r="A111" s="1"/>
      <c r="B111" s="1"/>
    </row>
    <row r="112" spans="1:7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  <row r="172" spans="1:2" x14ac:dyDescent="0.3">
      <c r="A172" s="1"/>
      <c r="B172" s="1"/>
    </row>
    <row r="173" spans="1:2" x14ac:dyDescent="0.3">
      <c r="A173" s="1"/>
      <c r="B173" s="1"/>
    </row>
    <row r="174" spans="1:2" x14ac:dyDescent="0.3">
      <c r="A174" s="1"/>
      <c r="B174" s="1"/>
    </row>
    <row r="175" spans="1:2" x14ac:dyDescent="0.3">
      <c r="A175" s="1"/>
      <c r="B175" s="1"/>
    </row>
    <row r="176" spans="1:2" x14ac:dyDescent="0.3">
      <c r="A176" s="1"/>
      <c r="B176" s="1"/>
    </row>
    <row r="177" spans="1:2" x14ac:dyDescent="0.3">
      <c r="A177" s="1"/>
      <c r="B177" s="1"/>
    </row>
    <row r="178" spans="1:2" x14ac:dyDescent="0.3">
      <c r="A178" s="1"/>
      <c r="B178" s="1"/>
    </row>
    <row r="179" spans="1:2" x14ac:dyDescent="0.3">
      <c r="A179" s="1"/>
      <c r="B179" s="1"/>
    </row>
    <row r="180" spans="1:2" x14ac:dyDescent="0.3">
      <c r="A180" s="1"/>
      <c r="B180" s="1"/>
    </row>
    <row r="181" spans="1:2" x14ac:dyDescent="0.3">
      <c r="A181" s="1"/>
      <c r="B181" s="1"/>
    </row>
    <row r="182" spans="1:2" x14ac:dyDescent="0.3">
      <c r="A182" s="1"/>
      <c r="B182" s="1"/>
    </row>
    <row r="183" spans="1:2" x14ac:dyDescent="0.3">
      <c r="A183" s="1"/>
      <c r="B183" s="1"/>
    </row>
    <row r="184" spans="1:2" x14ac:dyDescent="0.3">
      <c r="A184" s="1"/>
      <c r="B184" s="1"/>
    </row>
    <row r="185" spans="1:2" x14ac:dyDescent="0.3">
      <c r="A185" s="1"/>
      <c r="B185" s="1"/>
    </row>
    <row r="186" spans="1:2" x14ac:dyDescent="0.3">
      <c r="A186" s="1"/>
      <c r="B186" s="1"/>
    </row>
    <row r="187" spans="1:2" x14ac:dyDescent="0.3">
      <c r="A187" s="1"/>
      <c r="B187" s="1"/>
    </row>
    <row r="188" spans="1:2" x14ac:dyDescent="0.3">
      <c r="A188" s="1"/>
      <c r="B188" s="1"/>
    </row>
    <row r="189" spans="1:2" x14ac:dyDescent="0.3">
      <c r="A189" s="1"/>
      <c r="B189" s="1"/>
    </row>
    <row r="190" spans="1:2" x14ac:dyDescent="0.3">
      <c r="A190" s="1"/>
      <c r="B190" s="1"/>
    </row>
    <row r="191" spans="1:2" x14ac:dyDescent="0.3">
      <c r="A191" s="1"/>
      <c r="B191" s="1"/>
    </row>
    <row r="192" spans="1:2" x14ac:dyDescent="0.3">
      <c r="A192" s="1"/>
      <c r="B192" s="1"/>
    </row>
    <row r="193" spans="1:2" x14ac:dyDescent="0.3">
      <c r="A193" s="1"/>
      <c r="B193" s="1"/>
    </row>
    <row r="194" spans="1:2" x14ac:dyDescent="0.3">
      <c r="A194" s="1"/>
      <c r="B194" s="1"/>
    </row>
    <row r="195" spans="1:2" x14ac:dyDescent="0.3">
      <c r="A195" s="1"/>
      <c r="B195" s="1"/>
    </row>
    <row r="196" spans="1:2" x14ac:dyDescent="0.3">
      <c r="A196" s="1"/>
      <c r="B196" s="1"/>
    </row>
    <row r="197" spans="1:2" x14ac:dyDescent="0.3">
      <c r="A197" s="1"/>
      <c r="B197" s="1"/>
    </row>
    <row r="198" spans="1:2" x14ac:dyDescent="0.3">
      <c r="A198" s="1"/>
      <c r="B198" s="1"/>
    </row>
    <row r="199" spans="1:2" x14ac:dyDescent="0.3">
      <c r="A199" s="1"/>
      <c r="B199" s="1"/>
    </row>
  </sheetData>
  <mergeCells count="2">
    <mergeCell ref="B44:C44"/>
    <mergeCell ref="B49:C4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0C0B6-DC13-4082-A15A-6D0D6F7C7F96}">
  <dimension ref="A1"/>
  <sheetViews>
    <sheetView topLeftCell="A67" workbookViewId="0">
      <selection activeCell="A57" sqref="A5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BF399-3A11-456E-B9CF-0BCB66AAE7DD}">
  <dimension ref="A1:E1"/>
  <sheetViews>
    <sheetView zoomScaleNormal="100" workbookViewId="0">
      <selection sqref="A1:E1"/>
    </sheetView>
  </sheetViews>
  <sheetFormatPr defaultRowHeight="15" x14ac:dyDescent="0.25"/>
  <sheetData>
    <row r="1" spans="1:5" ht="57" customHeight="1" x14ac:dyDescent="0.25">
      <c r="A1" s="76" t="s">
        <v>43</v>
      </c>
      <c r="B1" s="76"/>
      <c r="C1" s="76"/>
      <c r="D1" s="76"/>
      <c r="E1" s="76"/>
    </row>
  </sheetData>
  <mergeCells count="1">
    <mergeCell ref="A1:E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83012-EA00-4EA1-BE44-5F026750F1FC}">
  <dimension ref="A1:O37"/>
  <sheetViews>
    <sheetView topLeftCell="A28" workbookViewId="0">
      <selection activeCell="B1" sqref="B1:C1"/>
    </sheetView>
  </sheetViews>
  <sheetFormatPr defaultRowHeight="15" x14ac:dyDescent="0.25"/>
  <cols>
    <col min="13" max="13" width="11.28515625" customWidth="1"/>
    <col min="14" max="14" width="12.42578125" customWidth="1"/>
    <col min="15" max="15" width="13.5703125" customWidth="1"/>
  </cols>
  <sheetData>
    <row r="1" spans="1:15" ht="90" x14ac:dyDescent="0.25">
      <c r="A1" s="36" t="s">
        <v>23</v>
      </c>
      <c r="B1" s="4" t="s">
        <v>27</v>
      </c>
      <c r="C1" s="4" t="s">
        <v>30</v>
      </c>
      <c r="D1" s="4" t="s">
        <v>0</v>
      </c>
      <c r="E1" s="4" t="s">
        <v>1</v>
      </c>
      <c r="F1" s="4" t="s">
        <v>2</v>
      </c>
      <c r="G1" s="37" t="s">
        <v>5</v>
      </c>
      <c r="H1" s="5" t="s">
        <v>29</v>
      </c>
      <c r="I1" s="5" t="s">
        <v>28</v>
      </c>
      <c r="J1" s="8" t="s">
        <v>3</v>
      </c>
      <c r="K1" s="8" t="s">
        <v>4</v>
      </c>
      <c r="L1" s="5" t="s">
        <v>16</v>
      </c>
      <c r="M1" s="38" t="s">
        <v>26</v>
      </c>
      <c r="N1" s="5" t="s">
        <v>17</v>
      </c>
      <c r="O1" s="5" t="s">
        <v>42</v>
      </c>
    </row>
    <row r="2" spans="1:15" x14ac:dyDescent="0.25">
      <c r="A2" s="36"/>
      <c r="B2" s="4"/>
      <c r="C2" s="4" t="s">
        <v>44</v>
      </c>
      <c r="D2" s="4"/>
      <c r="E2" s="4"/>
      <c r="F2" s="4"/>
      <c r="G2" s="37" t="s">
        <v>31</v>
      </c>
      <c r="H2" s="5"/>
      <c r="I2" s="5"/>
      <c r="J2" s="8"/>
      <c r="K2" s="8"/>
      <c r="L2" s="8" t="s">
        <v>32</v>
      </c>
      <c r="M2" s="8" t="s">
        <v>32</v>
      </c>
      <c r="N2" s="8" t="s">
        <v>32</v>
      </c>
      <c r="O2" s="8" t="s">
        <v>32</v>
      </c>
    </row>
    <row r="3" spans="1:15" ht="38.25" x14ac:dyDescent="0.25">
      <c r="A3" s="40">
        <v>1</v>
      </c>
      <c r="B3" s="4" t="s">
        <v>45</v>
      </c>
      <c r="C3" s="39">
        <v>1400.08</v>
      </c>
      <c r="D3" s="43">
        <v>2011</v>
      </c>
      <c r="E3" s="43">
        <v>2024</v>
      </c>
      <c r="F3" s="43">
        <v>50</v>
      </c>
      <c r="G3" s="68">
        <v>14000</v>
      </c>
      <c r="H3" s="47">
        <f t="shared" ref="H3:H36" si="0">E3-D3</f>
        <v>13</v>
      </c>
      <c r="I3" s="47">
        <f t="shared" ref="I3:I36" si="1">F3-H3</f>
        <v>37</v>
      </c>
      <c r="J3" s="15">
        <f t="shared" ref="J3:J36" si="2">IF(H3&gt;=5,90*H3/F3,0)</f>
        <v>23.4</v>
      </c>
      <c r="K3" s="47">
        <f t="shared" ref="K3:K36" si="3">G3/100*J3</f>
        <v>3276</v>
      </c>
      <c r="L3" s="47">
        <f t="shared" ref="L3:L36" si="4">ROUND((G3-K3),0)</f>
        <v>10724</v>
      </c>
      <c r="M3" s="47">
        <f t="shared" ref="M3:M36" si="5">O3-N3</f>
        <v>4586662</v>
      </c>
      <c r="N3" s="47">
        <f t="shared" ref="N3:N36" si="6">ROUND((L3*C3),0)</f>
        <v>15014458</v>
      </c>
      <c r="O3" s="47">
        <f>ROUND((C3*G3),0)</f>
        <v>19601120</v>
      </c>
    </row>
    <row r="4" spans="1:15" ht="38.25" x14ac:dyDescent="0.25">
      <c r="A4" s="40">
        <v>2</v>
      </c>
      <c r="B4" s="4" t="s">
        <v>46</v>
      </c>
      <c r="C4" s="39">
        <v>1124.52</v>
      </c>
      <c r="D4" s="43">
        <v>2011</v>
      </c>
      <c r="E4" s="43">
        <v>2024</v>
      </c>
      <c r="F4" s="43">
        <v>50</v>
      </c>
      <c r="G4" s="68">
        <v>14000</v>
      </c>
      <c r="H4" s="47">
        <f t="shared" si="0"/>
        <v>13</v>
      </c>
      <c r="I4" s="47">
        <f t="shared" si="1"/>
        <v>37</v>
      </c>
      <c r="J4" s="47">
        <f t="shared" si="2"/>
        <v>23.4</v>
      </c>
      <c r="K4" s="47">
        <f t="shared" si="3"/>
        <v>3276</v>
      </c>
      <c r="L4" s="47">
        <f t="shared" si="4"/>
        <v>10724</v>
      </c>
      <c r="M4" s="47">
        <f t="shared" si="5"/>
        <v>3683928</v>
      </c>
      <c r="N4" s="47">
        <f t="shared" si="6"/>
        <v>12059352</v>
      </c>
      <c r="O4" s="47">
        <f>ROUND((C4*G4),0)</f>
        <v>15743280</v>
      </c>
    </row>
    <row r="5" spans="1:15" ht="25.5" x14ac:dyDescent="0.25">
      <c r="A5" s="40">
        <v>3</v>
      </c>
      <c r="B5" s="4" t="s">
        <v>47</v>
      </c>
      <c r="C5" s="39">
        <v>320.07</v>
      </c>
      <c r="D5" s="43">
        <v>2011</v>
      </c>
      <c r="E5" s="43">
        <v>2024</v>
      </c>
      <c r="F5" s="43">
        <v>50</v>
      </c>
      <c r="G5" s="68">
        <v>16500</v>
      </c>
      <c r="H5" s="47">
        <f t="shared" si="0"/>
        <v>13</v>
      </c>
      <c r="I5" s="47">
        <f t="shared" si="1"/>
        <v>37</v>
      </c>
      <c r="J5" s="47">
        <f t="shared" si="2"/>
        <v>23.4</v>
      </c>
      <c r="K5" s="47">
        <f t="shared" si="3"/>
        <v>3860.9999999999995</v>
      </c>
      <c r="L5" s="47">
        <f t="shared" si="4"/>
        <v>12639</v>
      </c>
      <c r="M5" s="47">
        <f t="shared" si="5"/>
        <v>1235790</v>
      </c>
      <c r="N5" s="47">
        <f t="shared" si="6"/>
        <v>4045365</v>
      </c>
      <c r="O5" s="47">
        <f>ROUND((C5*G5),0)</f>
        <v>5281155</v>
      </c>
    </row>
    <row r="6" spans="1:15" ht="38.25" x14ac:dyDescent="0.25">
      <c r="A6" s="40">
        <v>4</v>
      </c>
      <c r="B6" s="4" t="s">
        <v>48</v>
      </c>
      <c r="C6" s="39">
        <v>49</v>
      </c>
      <c r="D6" s="43">
        <v>2011</v>
      </c>
      <c r="E6" s="43">
        <v>2024</v>
      </c>
      <c r="F6" s="43">
        <v>50</v>
      </c>
      <c r="G6" s="68">
        <v>16500</v>
      </c>
      <c r="H6" s="47">
        <f t="shared" si="0"/>
        <v>13</v>
      </c>
      <c r="I6" s="47">
        <f t="shared" si="1"/>
        <v>37</v>
      </c>
      <c r="J6" s="47">
        <f t="shared" si="2"/>
        <v>23.4</v>
      </c>
      <c r="K6" s="47">
        <f t="shared" si="3"/>
        <v>3860.9999999999995</v>
      </c>
      <c r="L6" s="47">
        <f t="shared" si="4"/>
        <v>12639</v>
      </c>
      <c r="M6" s="47">
        <f t="shared" si="5"/>
        <v>189189</v>
      </c>
      <c r="N6" s="47">
        <f t="shared" si="6"/>
        <v>619311</v>
      </c>
      <c r="O6" s="47">
        <f>ROUND((C6*G6),0)</f>
        <v>808500</v>
      </c>
    </row>
    <row r="7" spans="1:15" ht="16.5" x14ac:dyDescent="0.25">
      <c r="A7" s="40">
        <v>6</v>
      </c>
      <c r="B7" s="4" t="s">
        <v>50</v>
      </c>
      <c r="C7" s="39">
        <v>14.01</v>
      </c>
      <c r="D7" s="43">
        <v>2011</v>
      </c>
      <c r="E7" s="43">
        <v>2024</v>
      </c>
      <c r="F7" s="43">
        <v>50</v>
      </c>
      <c r="G7" s="68">
        <f>IF(F7&gt;14000,14000,16500)</f>
        <v>16500</v>
      </c>
      <c r="H7" s="47">
        <f t="shared" si="0"/>
        <v>13</v>
      </c>
      <c r="I7" s="47">
        <f t="shared" si="1"/>
        <v>37</v>
      </c>
      <c r="J7" s="47">
        <f t="shared" si="2"/>
        <v>23.4</v>
      </c>
      <c r="K7" s="47">
        <f t="shared" si="3"/>
        <v>3860.9999999999995</v>
      </c>
      <c r="L7" s="47">
        <f t="shared" si="4"/>
        <v>12639</v>
      </c>
      <c r="M7" s="47">
        <f t="shared" si="5"/>
        <v>54093</v>
      </c>
      <c r="N7" s="47">
        <f t="shared" si="6"/>
        <v>177072</v>
      </c>
      <c r="O7" s="47">
        <f>ROUND((C7*G7),0)</f>
        <v>231165</v>
      </c>
    </row>
    <row r="8" spans="1:15" ht="25.5" x14ac:dyDescent="0.3">
      <c r="A8" s="40">
        <v>7</v>
      </c>
      <c r="B8" s="4" t="s">
        <v>51</v>
      </c>
      <c r="C8" s="39">
        <v>65.75</v>
      </c>
      <c r="D8" s="43">
        <v>2011</v>
      </c>
      <c r="E8" s="43">
        <v>2024</v>
      </c>
      <c r="F8" s="43">
        <v>50</v>
      </c>
      <c r="G8" s="68">
        <f>IF(F8&gt;14000,14000,16500)</f>
        <v>16500</v>
      </c>
      <c r="H8" s="47">
        <f t="shared" si="0"/>
        <v>13</v>
      </c>
      <c r="I8" s="47">
        <f t="shared" si="1"/>
        <v>37</v>
      </c>
      <c r="J8" s="47">
        <f t="shared" si="2"/>
        <v>23.4</v>
      </c>
      <c r="K8" s="47">
        <f>G7/100*J8</f>
        <v>3860.9999999999995</v>
      </c>
      <c r="L8" s="47">
        <f>ROUND((G7-K8),0)</f>
        <v>12639</v>
      </c>
      <c r="M8" s="48">
        <f t="shared" si="5"/>
        <v>253861</v>
      </c>
      <c r="N8" s="47">
        <f t="shared" si="6"/>
        <v>831014</v>
      </c>
      <c r="O8" s="47">
        <f>ROUND((C8*G7),0)</f>
        <v>1084875</v>
      </c>
    </row>
    <row r="9" spans="1:15" ht="25.5" x14ac:dyDescent="0.3">
      <c r="A9" s="40">
        <v>8</v>
      </c>
      <c r="B9" s="4" t="s">
        <v>52</v>
      </c>
      <c r="C9" s="39">
        <v>65.75</v>
      </c>
      <c r="D9" s="43">
        <v>2011</v>
      </c>
      <c r="E9" s="43">
        <v>2024</v>
      </c>
      <c r="F9" s="43">
        <v>50</v>
      </c>
      <c r="G9" s="68">
        <v>16500</v>
      </c>
      <c r="H9" s="47">
        <f t="shared" si="0"/>
        <v>13</v>
      </c>
      <c r="I9" s="47">
        <f t="shared" si="1"/>
        <v>37</v>
      </c>
      <c r="J9" s="47">
        <f t="shared" si="2"/>
        <v>23.4</v>
      </c>
      <c r="K9" s="47">
        <f t="shared" si="3"/>
        <v>3860.9999999999995</v>
      </c>
      <c r="L9" s="47">
        <f t="shared" si="4"/>
        <v>12639</v>
      </c>
      <c r="M9" s="48">
        <f t="shared" si="5"/>
        <v>253861</v>
      </c>
      <c r="N9" s="47">
        <f t="shared" si="6"/>
        <v>831014</v>
      </c>
      <c r="O9" s="47">
        <f t="shared" ref="O9:O36" si="7">ROUND((C9*G9),0)</f>
        <v>1084875</v>
      </c>
    </row>
    <row r="10" spans="1:15" ht="25.5" x14ac:dyDescent="0.25">
      <c r="A10" s="40">
        <v>9</v>
      </c>
      <c r="B10" s="4" t="s">
        <v>53</v>
      </c>
      <c r="C10" s="39">
        <v>65.75</v>
      </c>
      <c r="D10" s="43">
        <v>2011</v>
      </c>
      <c r="E10" s="43">
        <v>2024</v>
      </c>
      <c r="F10" s="43">
        <v>50</v>
      </c>
      <c r="G10" s="68">
        <v>16500</v>
      </c>
      <c r="H10" s="47">
        <f t="shared" si="0"/>
        <v>13</v>
      </c>
      <c r="I10" s="47">
        <f t="shared" si="1"/>
        <v>37</v>
      </c>
      <c r="J10" s="47">
        <f t="shared" si="2"/>
        <v>23.4</v>
      </c>
      <c r="K10" s="47">
        <f t="shared" si="3"/>
        <v>3860.9999999999995</v>
      </c>
      <c r="L10" s="47">
        <f t="shared" si="4"/>
        <v>12639</v>
      </c>
      <c r="M10" s="47">
        <f t="shared" si="5"/>
        <v>253861</v>
      </c>
      <c r="N10" s="47">
        <f t="shared" si="6"/>
        <v>831014</v>
      </c>
      <c r="O10" s="47">
        <f t="shared" si="7"/>
        <v>1084875</v>
      </c>
    </row>
    <row r="11" spans="1:15" ht="25.5" x14ac:dyDescent="0.25">
      <c r="A11" s="40">
        <v>10</v>
      </c>
      <c r="B11" s="4" t="s">
        <v>54</v>
      </c>
      <c r="C11" s="39">
        <v>65.75</v>
      </c>
      <c r="D11" s="43">
        <v>2011</v>
      </c>
      <c r="E11" s="43">
        <v>2024</v>
      </c>
      <c r="F11" s="43">
        <v>50</v>
      </c>
      <c r="G11" s="68">
        <v>16500</v>
      </c>
      <c r="H11" s="47">
        <f t="shared" si="0"/>
        <v>13</v>
      </c>
      <c r="I11" s="47">
        <f t="shared" si="1"/>
        <v>37</v>
      </c>
      <c r="J11" s="47">
        <f t="shared" si="2"/>
        <v>23.4</v>
      </c>
      <c r="K11" s="47">
        <f t="shared" si="3"/>
        <v>3860.9999999999995</v>
      </c>
      <c r="L11" s="47">
        <f t="shared" si="4"/>
        <v>12639</v>
      </c>
      <c r="M11" s="47">
        <f t="shared" si="5"/>
        <v>253861</v>
      </c>
      <c r="N11" s="47">
        <f t="shared" si="6"/>
        <v>831014</v>
      </c>
      <c r="O11" s="47">
        <f t="shared" si="7"/>
        <v>1084875</v>
      </c>
    </row>
    <row r="12" spans="1:15" ht="25.5" x14ac:dyDescent="0.25">
      <c r="A12" s="40">
        <v>11</v>
      </c>
      <c r="B12" s="4" t="s">
        <v>55</v>
      </c>
      <c r="C12" s="39">
        <v>65.75</v>
      </c>
      <c r="D12" s="43">
        <v>2011</v>
      </c>
      <c r="E12" s="43">
        <v>2024</v>
      </c>
      <c r="F12" s="43">
        <v>50</v>
      </c>
      <c r="G12" s="68">
        <v>16500</v>
      </c>
      <c r="H12" s="47">
        <f t="shared" si="0"/>
        <v>13</v>
      </c>
      <c r="I12" s="47">
        <f t="shared" si="1"/>
        <v>37</v>
      </c>
      <c r="J12" s="47">
        <f t="shared" si="2"/>
        <v>23.4</v>
      </c>
      <c r="K12" s="47">
        <f t="shared" si="3"/>
        <v>3860.9999999999995</v>
      </c>
      <c r="L12" s="47">
        <f t="shared" si="4"/>
        <v>12639</v>
      </c>
      <c r="M12" s="47">
        <f t="shared" si="5"/>
        <v>253861</v>
      </c>
      <c r="N12" s="47">
        <f t="shared" si="6"/>
        <v>831014</v>
      </c>
      <c r="O12" s="47">
        <f t="shared" si="7"/>
        <v>1084875</v>
      </c>
    </row>
    <row r="13" spans="1:15" ht="25.5" x14ac:dyDescent="0.25">
      <c r="A13" s="40">
        <v>12</v>
      </c>
      <c r="B13" s="4" t="s">
        <v>56</v>
      </c>
      <c r="C13" s="39">
        <v>65.75</v>
      </c>
      <c r="D13" s="43">
        <v>2011</v>
      </c>
      <c r="E13" s="43">
        <v>2024</v>
      </c>
      <c r="F13" s="43">
        <v>50</v>
      </c>
      <c r="G13" s="68">
        <v>16500</v>
      </c>
      <c r="H13" s="47">
        <f t="shared" si="0"/>
        <v>13</v>
      </c>
      <c r="I13" s="47">
        <f t="shared" si="1"/>
        <v>37</v>
      </c>
      <c r="J13" s="47">
        <f t="shared" si="2"/>
        <v>23.4</v>
      </c>
      <c r="K13" s="47">
        <f t="shared" si="3"/>
        <v>3860.9999999999995</v>
      </c>
      <c r="L13" s="47">
        <f t="shared" si="4"/>
        <v>12639</v>
      </c>
      <c r="M13" s="47">
        <f t="shared" si="5"/>
        <v>253861</v>
      </c>
      <c r="N13" s="47">
        <f t="shared" si="6"/>
        <v>831014</v>
      </c>
      <c r="O13" s="47">
        <f t="shared" si="7"/>
        <v>1084875</v>
      </c>
    </row>
    <row r="14" spans="1:15" ht="38.25" x14ac:dyDescent="0.25">
      <c r="A14" s="40">
        <v>13</v>
      </c>
      <c r="B14" s="4" t="s">
        <v>57</v>
      </c>
      <c r="C14" s="39">
        <v>36</v>
      </c>
      <c r="D14" s="43">
        <v>2011</v>
      </c>
      <c r="E14" s="43">
        <v>2024</v>
      </c>
      <c r="F14" s="43">
        <v>50</v>
      </c>
      <c r="G14" s="68">
        <v>14000</v>
      </c>
      <c r="H14" s="47">
        <f t="shared" si="0"/>
        <v>13</v>
      </c>
      <c r="I14" s="47">
        <f t="shared" si="1"/>
        <v>37</v>
      </c>
      <c r="J14" s="47">
        <f t="shared" si="2"/>
        <v>23.4</v>
      </c>
      <c r="K14" s="47">
        <f t="shared" si="3"/>
        <v>3276</v>
      </c>
      <c r="L14" s="47">
        <f t="shared" si="4"/>
        <v>10724</v>
      </c>
      <c r="M14" s="47">
        <f t="shared" si="5"/>
        <v>117936</v>
      </c>
      <c r="N14" s="47">
        <f t="shared" si="6"/>
        <v>386064</v>
      </c>
      <c r="O14" s="47">
        <f t="shared" si="7"/>
        <v>504000</v>
      </c>
    </row>
    <row r="15" spans="1:15" ht="25.5" x14ac:dyDescent="0.3">
      <c r="A15" s="40">
        <v>14</v>
      </c>
      <c r="B15" s="4" t="s">
        <v>58</v>
      </c>
      <c r="C15" s="39">
        <v>126</v>
      </c>
      <c r="D15" s="43">
        <v>2011</v>
      </c>
      <c r="E15" s="43">
        <v>2024</v>
      </c>
      <c r="F15" s="43">
        <v>50</v>
      </c>
      <c r="G15" s="68">
        <v>14000</v>
      </c>
      <c r="H15" s="47">
        <f t="shared" si="0"/>
        <v>13</v>
      </c>
      <c r="I15" s="47">
        <f t="shared" si="1"/>
        <v>37</v>
      </c>
      <c r="J15" s="47">
        <f t="shared" si="2"/>
        <v>23.4</v>
      </c>
      <c r="K15" s="47">
        <f t="shared" si="3"/>
        <v>3276</v>
      </c>
      <c r="L15" s="47">
        <f t="shared" si="4"/>
        <v>10724</v>
      </c>
      <c r="M15" s="48">
        <f t="shared" si="5"/>
        <v>412776</v>
      </c>
      <c r="N15" s="47">
        <f t="shared" si="6"/>
        <v>1351224</v>
      </c>
      <c r="O15" s="47">
        <f t="shared" si="7"/>
        <v>1764000</v>
      </c>
    </row>
    <row r="16" spans="1:15" ht="38.25" x14ac:dyDescent="0.3">
      <c r="A16" s="40">
        <v>15</v>
      </c>
      <c r="B16" s="4" t="s">
        <v>60</v>
      </c>
      <c r="C16" s="39">
        <v>11.16</v>
      </c>
      <c r="D16" s="43">
        <v>2011</v>
      </c>
      <c r="E16" s="43">
        <v>2024</v>
      </c>
      <c r="F16" s="43">
        <v>50</v>
      </c>
      <c r="G16" s="68">
        <v>16500</v>
      </c>
      <c r="H16" s="47">
        <f t="shared" si="0"/>
        <v>13</v>
      </c>
      <c r="I16" s="47">
        <f t="shared" si="1"/>
        <v>37</v>
      </c>
      <c r="J16" s="47">
        <f t="shared" si="2"/>
        <v>23.4</v>
      </c>
      <c r="K16" s="47">
        <f t="shared" si="3"/>
        <v>3860.9999999999995</v>
      </c>
      <c r="L16" s="47">
        <f t="shared" si="4"/>
        <v>12639</v>
      </c>
      <c r="M16" s="48">
        <f t="shared" si="5"/>
        <v>43089</v>
      </c>
      <c r="N16" s="47">
        <f t="shared" si="6"/>
        <v>141051</v>
      </c>
      <c r="O16" s="47">
        <f t="shared" si="7"/>
        <v>184140</v>
      </c>
    </row>
    <row r="17" spans="1:15" ht="25.5" x14ac:dyDescent="0.3">
      <c r="A17" s="40">
        <v>16</v>
      </c>
      <c r="B17" s="4" t="s">
        <v>59</v>
      </c>
      <c r="C17" s="39">
        <v>6.91</v>
      </c>
      <c r="D17" s="43">
        <v>2011</v>
      </c>
      <c r="E17" s="43">
        <v>2024</v>
      </c>
      <c r="F17" s="43">
        <v>50</v>
      </c>
      <c r="G17" s="68">
        <v>14000</v>
      </c>
      <c r="H17" s="47">
        <f t="shared" si="0"/>
        <v>13</v>
      </c>
      <c r="I17" s="47">
        <f t="shared" si="1"/>
        <v>37</v>
      </c>
      <c r="J17" s="47">
        <f t="shared" si="2"/>
        <v>23.4</v>
      </c>
      <c r="K17" s="47">
        <f t="shared" si="3"/>
        <v>3276</v>
      </c>
      <c r="L17" s="47">
        <f t="shared" si="4"/>
        <v>10724</v>
      </c>
      <c r="M17" s="48">
        <f t="shared" si="5"/>
        <v>22637</v>
      </c>
      <c r="N17" s="47">
        <f t="shared" si="6"/>
        <v>74103</v>
      </c>
      <c r="O17" s="47">
        <f t="shared" si="7"/>
        <v>96740</v>
      </c>
    </row>
    <row r="18" spans="1:15" ht="38.25" x14ac:dyDescent="0.25">
      <c r="A18" s="40">
        <v>17</v>
      </c>
      <c r="B18" s="4" t="s">
        <v>61</v>
      </c>
      <c r="C18" s="39">
        <v>10.8</v>
      </c>
      <c r="D18" s="43">
        <v>2011</v>
      </c>
      <c r="E18" s="43">
        <v>2024</v>
      </c>
      <c r="F18" s="43">
        <v>50</v>
      </c>
      <c r="G18" s="68">
        <v>16500</v>
      </c>
      <c r="H18" s="47">
        <f t="shared" si="0"/>
        <v>13</v>
      </c>
      <c r="I18" s="47">
        <f t="shared" si="1"/>
        <v>37</v>
      </c>
      <c r="J18" s="47">
        <f t="shared" si="2"/>
        <v>23.4</v>
      </c>
      <c r="K18" s="47">
        <f t="shared" si="3"/>
        <v>3860.9999999999995</v>
      </c>
      <c r="L18" s="47">
        <f t="shared" si="4"/>
        <v>12639</v>
      </c>
      <c r="M18" s="47">
        <f t="shared" si="5"/>
        <v>41699</v>
      </c>
      <c r="N18" s="47">
        <f t="shared" si="6"/>
        <v>136501</v>
      </c>
      <c r="O18" s="47">
        <f t="shared" si="7"/>
        <v>178200</v>
      </c>
    </row>
    <row r="19" spans="1:15" ht="25.5" x14ac:dyDescent="0.25">
      <c r="A19" s="40">
        <v>18</v>
      </c>
      <c r="B19" s="4" t="s">
        <v>62</v>
      </c>
      <c r="C19" s="39">
        <v>181.76</v>
      </c>
      <c r="D19" s="43">
        <v>2011</v>
      </c>
      <c r="E19" s="43">
        <v>2024</v>
      </c>
      <c r="F19" s="43">
        <v>50</v>
      </c>
      <c r="G19" s="68">
        <v>16500</v>
      </c>
      <c r="H19" s="47">
        <f t="shared" si="0"/>
        <v>13</v>
      </c>
      <c r="I19" s="47">
        <f t="shared" si="1"/>
        <v>37</v>
      </c>
      <c r="J19" s="47">
        <f t="shared" si="2"/>
        <v>23.4</v>
      </c>
      <c r="K19" s="47">
        <f t="shared" si="3"/>
        <v>3860.9999999999995</v>
      </c>
      <c r="L19" s="47">
        <f t="shared" si="4"/>
        <v>12639</v>
      </c>
      <c r="M19" s="47">
        <f t="shared" si="5"/>
        <v>701775</v>
      </c>
      <c r="N19" s="47">
        <f t="shared" si="6"/>
        <v>2297265</v>
      </c>
      <c r="O19" s="47">
        <f t="shared" si="7"/>
        <v>2999040</v>
      </c>
    </row>
    <row r="20" spans="1:15" ht="25.5" x14ac:dyDescent="0.25">
      <c r="A20" s="40">
        <v>19</v>
      </c>
      <c r="B20" s="4" t="s">
        <v>63</v>
      </c>
      <c r="C20" s="39">
        <v>440.39</v>
      </c>
      <c r="D20" s="43">
        <v>2011</v>
      </c>
      <c r="E20" s="43">
        <v>2024</v>
      </c>
      <c r="F20" s="43">
        <v>50</v>
      </c>
      <c r="G20" s="68">
        <v>14000</v>
      </c>
      <c r="H20" s="47">
        <f t="shared" si="0"/>
        <v>13</v>
      </c>
      <c r="I20" s="47">
        <f t="shared" si="1"/>
        <v>37</v>
      </c>
      <c r="J20" s="47">
        <f t="shared" si="2"/>
        <v>23.4</v>
      </c>
      <c r="K20" s="47">
        <f t="shared" si="3"/>
        <v>3276</v>
      </c>
      <c r="L20" s="47">
        <f t="shared" si="4"/>
        <v>10724</v>
      </c>
      <c r="M20" s="47">
        <f t="shared" si="5"/>
        <v>1442718</v>
      </c>
      <c r="N20" s="47">
        <f t="shared" si="6"/>
        <v>4722742</v>
      </c>
      <c r="O20" s="47">
        <f t="shared" si="7"/>
        <v>6165460</v>
      </c>
    </row>
    <row r="21" spans="1:15" ht="16.5" x14ac:dyDescent="0.25">
      <c r="A21" s="40">
        <v>20</v>
      </c>
      <c r="B21" s="4" t="s">
        <v>64</v>
      </c>
      <c r="C21" s="39">
        <v>28.34</v>
      </c>
      <c r="D21" s="43">
        <v>2011</v>
      </c>
      <c r="E21" s="43">
        <v>2024</v>
      </c>
      <c r="F21" s="43">
        <v>50</v>
      </c>
      <c r="G21" s="68">
        <v>16500</v>
      </c>
      <c r="H21" s="47">
        <f t="shared" si="0"/>
        <v>13</v>
      </c>
      <c r="I21" s="47">
        <f t="shared" si="1"/>
        <v>37</v>
      </c>
      <c r="J21" s="47">
        <f t="shared" si="2"/>
        <v>23.4</v>
      </c>
      <c r="K21" s="47">
        <f t="shared" si="3"/>
        <v>3860.9999999999995</v>
      </c>
      <c r="L21" s="47">
        <f t="shared" si="4"/>
        <v>12639</v>
      </c>
      <c r="M21" s="47">
        <f t="shared" si="5"/>
        <v>109421</v>
      </c>
      <c r="N21" s="47">
        <f t="shared" si="6"/>
        <v>358189</v>
      </c>
      <c r="O21" s="47">
        <f t="shared" si="7"/>
        <v>467610</v>
      </c>
    </row>
    <row r="22" spans="1:15" ht="16.5" x14ac:dyDescent="0.25">
      <c r="A22" s="40">
        <v>21</v>
      </c>
      <c r="B22" s="4" t="s">
        <v>65</v>
      </c>
      <c r="C22" s="39">
        <v>960.96</v>
      </c>
      <c r="D22" s="43">
        <v>2011</v>
      </c>
      <c r="E22" s="43">
        <v>2024</v>
      </c>
      <c r="F22" s="43">
        <v>50</v>
      </c>
      <c r="G22" s="68">
        <v>16500</v>
      </c>
      <c r="H22" s="47">
        <f t="shared" si="0"/>
        <v>13</v>
      </c>
      <c r="I22" s="47">
        <f t="shared" si="1"/>
        <v>37</v>
      </c>
      <c r="J22" s="47">
        <f t="shared" si="2"/>
        <v>23.4</v>
      </c>
      <c r="K22" s="47">
        <f t="shared" si="3"/>
        <v>3860.9999999999995</v>
      </c>
      <c r="L22" s="47">
        <f t="shared" si="4"/>
        <v>12639</v>
      </c>
      <c r="M22" s="47">
        <f t="shared" si="5"/>
        <v>3710267</v>
      </c>
      <c r="N22" s="47">
        <f t="shared" si="6"/>
        <v>12145573</v>
      </c>
      <c r="O22" s="47">
        <f t="shared" si="7"/>
        <v>15855840</v>
      </c>
    </row>
    <row r="23" spans="1:15" ht="16.5" x14ac:dyDescent="0.25">
      <c r="A23" s="40">
        <v>22</v>
      </c>
      <c r="B23" s="4" t="s">
        <v>66</v>
      </c>
      <c r="C23" s="39">
        <v>28.34</v>
      </c>
      <c r="D23" s="43">
        <v>2011</v>
      </c>
      <c r="E23" s="43">
        <v>2024</v>
      </c>
      <c r="F23" s="43">
        <v>50</v>
      </c>
      <c r="G23" s="68">
        <v>16500</v>
      </c>
      <c r="H23" s="47">
        <f t="shared" si="0"/>
        <v>13</v>
      </c>
      <c r="I23" s="47">
        <f t="shared" si="1"/>
        <v>37</v>
      </c>
      <c r="J23" s="47">
        <f t="shared" si="2"/>
        <v>23.4</v>
      </c>
      <c r="K23" s="47">
        <f t="shared" si="3"/>
        <v>3860.9999999999995</v>
      </c>
      <c r="L23" s="47">
        <f t="shared" si="4"/>
        <v>12639</v>
      </c>
      <c r="M23" s="47">
        <f t="shared" si="5"/>
        <v>109421</v>
      </c>
      <c r="N23" s="47">
        <f t="shared" si="6"/>
        <v>358189</v>
      </c>
      <c r="O23" s="47">
        <f t="shared" si="7"/>
        <v>467610</v>
      </c>
    </row>
    <row r="24" spans="1:15" ht="25.5" x14ac:dyDescent="0.25">
      <c r="A24" s="40">
        <v>23</v>
      </c>
      <c r="B24" s="4" t="s">
        <v>67</v>
      </c>
      <c r="C24" s="39">
        <v>1079.3900000000001</v>
      </c>
      <c r="D24" s="43">
        <v>2011</v>
      </c>
      <c r="E24" s="43">
        <v>2024</v>
      </c>
      <c r="F24" s="43">
        <v>50</v>
      </c>
      <c r="G24" s="68">
        <v>14000</v>
      </c>
      <c r="H24" s="47">
        <f t="shared" si="0"/>
        <v>13</v>
      </c>
      <c r="I24" s="47">
        <f t="shared" si="1"/>
        <v>37</v>
      </c>
      <c r="J24" s="47">
        <f t="shared" si="2"/>
        <v>23.4</v>
      </c>
      <c r="K24" s="47">
        <f t="shared" si="3"/>
        <v>3276</v>
      </c>
      <c r="L24" s="47">
        <f t="shared" si="4"/>
        <v>10724</v>
      </c>
      <c r="M24" s="47">
        <f t="shared" si="5"/>
        <v>3536082</v>
      </c>
      <c r="N24" s="47">
        <f t="shared" si="6"/>
        <v>11575378</v>
      </c>
      <c r="O24" s="47">
        <f t="shared" si="7"/>
        <v>15111460</v>
      </c>
    </row>
    <row r="25" spans="1:15" ht="25.5" x14ac:dyDescent="0.25">
      <c r="A25" s="40">
        <v>24</v>
      </c>
      <c r="B25" s="4" t="s">
        <v>68</v>
      </c>
      <c r="C25" s="39">
        <v>999.31</v>
      </c>
      <c r="D25" s="43">
        <v>2011</v>
      </c>
      <c r="E25" s="43">
        <v>2024</v>
      </c>
      <c r="F25" s="43">
        <v>50</v>
      </c>
      <c r="G25" s="68">
        <v>16500</v>
      </c>
      <c r="H25" s="47">
        <f t="shared" si="0"/>
        <v>13</v>
      </c>
      <c r="I25" s="47">
        <f t="shared" si="1"/>
        <v>37</v>
      </c>
      <c r="J25" s="47">
        <f t="shared" si="2"/>
        <v>23.4</v>
      </c>
      <c r="K25" s="47">
        <f t="shared" si="3"/>
        <v>3860.9999999999995</v>
      </c>
      <c r="L25" s="47">
        <f t="shared" si="4"/>
        <v>12639</v>
      </c>
      <c r="M25" s="47">
        <f t="shared" si="5"/>
        <v>3858336</v>
      </c>
      <c r="N25" s="47">
        <f t="shared" si="6"/>
        <v>12630279</v>
      </c>
      <c r="O25" s="47">
        <f t="shared" si="7"/>
        <v>16488615</v>
      </c>
    </row>
    <row r="26" spans="1:15" ht="25.5" x14ac:dyDescent="0.25">
      <c r="A26" s="40">
        <v>25</v>
      </c>
      <c r="B26" s="4" t="s">
        <v>69</v>
      </c>
      <c r="C26" s="39">
        <v>688.3</v>
      </c>
      <c r="D26" s="43">
        <v>2011</v>
      </c>
      <c r="E26" s="43">
        <v>2024</v>
      </c>
      <c r="F26" s="43">
        <v>50</v>
      </c>
      <c r="G26" s="69">
        <v>16500</v>
      </c>
      <c r="H26" s="47">
        <f t="shared" si="0"/>
        <v>13</v>
      </c>
      <c r="I26" s="47">
        <f t="shared" si="1"/>
        <v>37</v>
      </c>
      <c r="J26" s="47">
        <f t="shared" si="2"/>
        <v>23.4</v>
      </c>
      <c r="K26" s="47">
        <f t="shared" si="3"/>
        <v>3860.9999999999995</v>
      </c>
      <c r="L26" s="47">
        <f t="shared" si="4"/>
        <v>12639</v>
      </c>
      <c r="M26" s="47">
        <f t="shared" si="5"/>
        <v>2657526</v>
      </c>
      <c r="N26" s="47">
        <f t="shared" si="6"/>
        <v>8699424</v>
      </c>
      <c r="O26" s="47">
        <f t="shared" si="7"/>
        <v>11356950</v>
      </c>
    </row>
    <row r="27" spans="1:15" ht="25.5" x14ac:dyDescent="0.25">
      <c r="A27" s="40">
        <v>26</v>
      </c>
      <c r="B27" s="4" t="s">
        <v>70</v>
      </c>
      <c r="C27" s="39">
        <v>101.13999999999999</v>
      </c>
      <c r="D27" s="43">
        <v>2011</v>
      </c>
      <c r="E27" s="43">
        <v>2024</v>
      </c>
      <c r="F27" s="43">
        <v>50</v>
      </c>
      <c r="G27" s="69">
        <v>14000</v>
      </c>
      <c r="H27" s="47">
        <f t="shared" si="0"/>
        <v>13</v>
      </c>
      <c r="I27" s="47">
        <f t="shared" si="1"/>
        <v>37</v>
      </c>
      <c r="J27" s="47">
        <f t="shared" si="2"/>
        <v>23.4</v>
      </c>
      <c r="K27" s="47">
        <f t="shared" si="3"/>
        <v>3276</v>
      </c>
      <c r="L27" s="47">
        <f t="shared" si="4"/>
        <v>10724</v>
      </c>
      <c r="M27" s="47">
        <f t="shared" si="5"/>
        <v>331335</v>
      </c>
      <c r="N27" s="47">
        <f t="shared" si="6"/>
        <v>1084625</v>
      </c>
      <c r="O27" s="47">
        <f t="shared" si="7"/>
        <v>1415960</v>
      </c>
    </row>
    <row r="28" spans="1:15" ht="25.5" x14ac:dyDescent="0.25">
      <c r="A28" s="40">
        <v>27</v>
      </c>
      <c r="B28" s="4" t="s">
        <v>71</v>
      </c>
      <c r="C28" s="39">
        <v>101.13999999999999</v>
      </c>
      <c r="D28" s="43">
        <v>2011</v>
      </c>
      <c r="E28" s="43">
        <v>2024</v>
      </c>
      <c r="F28" s="43">
        <v>50</v>
      </c>
      <c r="G28" s="69">
        <v>14000</v>
      </c>
      <c r="H28" s="47">
        <f t="shared" si="0"/>
        <v>13</v>
      </c>
      <c r="I28" s="47">
        <f t="shared" si="1"/>
        <v>37</v>
      </c>
      <c r="J28" s="47">
        <f t="shared" si="2"/>
        <v>23.4</v>
      </c>
      <c r="K28" s="47">
        <f t="shared" si="3"/>
        <v>3276</v>
      </c>
      <c r="L28" s="47">
        <f t="shared" si="4"/>
        <v>10724</v>
      </c>
      <c r="M28" s="47">
        <f t="shared" si="5"/>
        <v>331335</v>
      </c>
      <c r="N28" s="47">
        <f t="shared" si="6"/>
        <v>1084625</v>
      </c>
      <c r="O28" s="47">
        <f t="shared" si="7"/>
        <v>1415960</v>
      </c>
    </row>
    <row r="29" spans="1:15" ht="25.5" x14ac:dyDescent="0.25">
      <c r="A29" s="40">
        <v>28</v>
      </c>
      <c r="B29" s="4" t="s">
        <v>71</v>
      </c>
      <c r="C29" s="39">
        <v>101.13999999999999</v>
      </c>
      <c r="D29" s="43">
        <v>2011</v>
      </c>
      <c r="E29" s="43">
        <v>2024</v>
      </c>
      <c r="F29" s="43">
        <v>50</v>
      </c>
      <c r="G29" s="69">
        <f>IF(F29&lt;=13111.612,14000,16500)</f>
        <v>14000</v>
      </c>
      <c r="H29" s="47">
        <f t="shared" si="0"/>
        <v>13</v>
      </c>
      <c r="I29" s="47">
        <f t="shared" si="1"/>
        <v>37</v>
      </c>
      <c r="J29" s="47">
        <f t="shared" si="2"/>
        <v>23.4</v>
      </c>
      <c r="K29" s="47">
        <f t="shared" si="3"/>
        <v>3276</v>
      </c>
      <c r="L29" s="47">
        <f t="shared" si="4"/>
        <v>10724</v>
      </c>
      <c r="M29" s="47">
        <f t="shared" si="5"/>
        <v>331335</v>
      </c>
      <c r="N29" s="47">
        <f t="shared" si="6"/>
        <v>1084625</v>
      </c>
      <c r="O29" s="47">
        <f t="shared" si="7"/>
        <v>1415960</v>
      </c>
    </row>
    <row r="30" spans="1:15" ht="25.5" x14ac:dyDescent="0.25">
      <c r="A30" s="40">
        <v>29</v>
      </c>
      <c r="B30" s="4" t="s">
        <v>59</v>
      </c>
      <c r="C30" s="39">
        <v>6.91</v>
      </c>
      <c r="D30" s="43">
        <v>2011</v>
      </c>
      <c r="E30" s="43">
        <v>2024</v>
      </c>
      <c r="F30" s="43">
        <v>50</v>
      </c>
      <c r="G30" s="69">
        <v>14000</v>
      </c>
      <c r="H30" s="47">
        <f t="shared" si="0"/>
        <v>13</v>
      </c>
      <c r="I30" s="47">
        <f t="shared" si="1"/>
        <v>37</v>
      </c>
      <c r="J30" s="47">
        <f t="shared" si="2"/>
        <v>23.4</v>
      </c>
      <c r="K30" s="47">
        <f t="shared" si="3"/>
        <v>3276</v>
      </c>
      <c r="L30" s="47">
        <f t="shared" si="4"/>
        <v>10724</v>
      </c>
      <c r="M30" s="47">
        <f t="shared" si="5"/>
        <v>22637</v>
      </c>
      <c r="N30" s="47">
        <f t="shared" si="6"/>
        <v>74103</v>
      </c>
      <c r="O30" s="47">
        <f t="shared" si="7"/>
        <v>96740</v>
      </c>
    </row>
    <row r="31" spans="1:15" ht="25.5" x14ac:dyDescent="0.25">
      <c r="A31" s="40">
        <v>30</v>
      </c>
      <c r="B31" s="4" t="s">
        <v>72</v>
      </c>
      <c r="C31" s="39">
        <v>2180.35</v>
      </c>
      <c r="D31" s="43">
        <v>2011</v>
      </c>
      <c r="E31" s="43">
        <v>2024</v>
      </c>
      <c r="F31" s="43">
        <v>50</v>
      </c>
      <c r="G31" s="69">
        <f t="shared" ref="G31:G36" si="8">IF(F31&lt;=13111.612,14000,16500)</f>
        <v>14000</v>
      </c>
      <c r="H31" s="47">
        <f t="shared" si="0"/>
        <v>13</v>
      </c>
      <c r="I31" s="47">
        <f t="shared" si="1"/>
        <v>37</v>
      </c>
      <c r="J31" s="47">
        <f t="shared" si="2"/>
        <v>23.4</v>
      </c>
      <c r="K31" s="47">
        <f t="shared" si="3"/>
        <v>3276</v>
      </c>
      <c r="L31" s="47">
        <f t="shared" si="4"/>
        <v>10724</v>
      </c>
      <c r="M31" s="47">
        <f t="shared" si="5"/>
        <v>7142827</v>
      </c>
      <c r="N31" s="47">
        <f t="shared" si="6"/>
        <v>23382073</v>
      </c>
      <c r="O31" s="47">
        <f t="shared" si="7"/>
        <v>30524900</v>
      </c>
    </row>
    <row r="32" spans="1:15" ht="38.25" x14ac:dyDescent="0.25">
      <c r="A32" s="40">
        <v>31</v>
      </c>
      <c r="B32" s="4" t="s">
        <v>73</v>
      </c>
      <c r="C32" s="39">
        <v>31.86</v>
      </c>
      <c r="D32" s="43">
        <v>2011</v>
      </c>
      <c r="E32" s="43">
        <v>2024</v>
      </c>
      <c r="F32" s="43">
        <v>50</v>
      </c>
      <c r="G32" s="69">
        <f t="shared" si="8"/>
        <v>14000</v>
      </c>
      <c r="H32" s="47">
        <f t="shared" si="0"/>
        <v>13</v>
      </c>
      <c r="I32" s="47">
        <f t="shared" si="1"/>
        <v>37</v>
      </c>
      <c r="J32" s="47">
        <f t="shared" si="2"/>
        <v>23.4</v>
      </c>
      <c r="K32" s="47">
        <f t="shared" si="3"/>
        <v>3276</v>
      </c>
      <c r="L32" s="47">
        <f t="shared" si="4"/>
        <v>10724</v>
      </c>
      <c r="M32" s="47">
        <f t="shared" si="5"/>
        <v>104373</v>
      </c>
      <c r="N32" s="47">
        <f t="shared" si="6"/>
        <v>341667</v>
      </c>
      <c r="O32" s="47">
        <f t="shared" si="7"/>
        <v>446040</v>
      </c>
    </row>
    <row r="33" spans="1:15" ht="25.5" x14ac:dyDescent="0.25">
      <c r="A33" s="40">
        <v>32</v>
      </c>
      <c r="B33" s="4" t="s">
        <v>74</v>
      </c>
      <c r="C33" s="39">
        <v>87.52</v>
      </c>
      <c r="D33" s="43">
        <v>2011</v>
      </c>
      <c r="E33" s="43">
        <v>2024</v>
      </c>
      <c r="F33" s="43">
        <v>50</v>
      </c>
      <c r="G33" s="69">
        <f t="shared" si="8"/>
        <v>14000</v>
      </c>
      <c r="H33" s="47">
        <f t="shared" si="0"/>
        <v>13</v>
      </c>
      <c r="I33" s="47">
        <f t="shared" si="1"/>
        <v>37</v>
      </c>
      <c r="J33" s="47">
        <f t="shared" si="2"/>
        <v>23.4</v>
      </c>
      <c r="K33" s="47">
        <f t="shared" si="3"/>
        <v>3276</v>
      </c>
      <c r="L33" s="47">
        <f t="shared" si="4"/>
        <v>10724</v>
      </c>
      <c r="M33" s="47">
        <f t="shared" si="5"/>
        <v>286716</v>
      </c>
      <c r="N33" s="47">
        <f t="shared" si="6"/>
        <v>938564</v>
      </c>
      <c r="O33" s="47">
        <f t="shared" si="7"/>
        <v>1225280</v>
      </c>
    </row>
    <row r="34" spans="1:15" ht="38.25" x14ac:dyDescent="0.25">
      <c r="A34" s="40">
        <v>33</v>
      </c>
      <c r="B34" s="4" t="s">
        <v>75</v>
      </c>
      <c r="C34" s="39">
        <v>1751.22</v>
      </c>
      <c r="D34" s="43">
        <v>2011</v>
      </c>
      <c r="E34" s="43">
        <v>2024</v>
      </c>
      <c r="F34" s="43">
        <v>50</v>
      </c>
      <c r="G34" s="69">
        <f t="shared" si="8"/>
        <v>14000</v>
      </c>
      <c r="H34" s="47">
        <f t="shared" si="0"/>
        <v>13</v>
      </c>
      <c r="I34" s="47">
        <f t="shared" si="1"/>
        <v>37</v>
      </c>
      <c r="J34" s="47">
        <f t="shared" si="2"/>
        <v>23.4</v>
      </c>
      <c r="K34" s="47">
        <f t="shared" si="3"/>
        <v>3276</v>
      </c>
      <c r="L34" s="47">
        <f t="shared" si="4"/>
        <v>10724</v>
      </c>
      <c r="M34" s="47">
        <f t="shared" si="5"/>
        <v>5736997</v>
      </c>
      <c r="N34" s="47">
        <f t="shared" si="6"/>
        <v>18780083</v>
      </c>
      <c r="O34" s="47">
        <f t="shared" si="7"/>
        <v>24517080</v>
      </c>
    </row>
    <row r="35" spans="1:15" ht="25.5" x14ac:dyDescent="0.25">
      <c r="A35" s="40">
        <v>34</v>
      </c>
      <c r="B35" s="57" t="s">
        <v>80</v>
      </c>
      <c r="C35" s="39">
        <v>32</v>
      </c>
      <c r="D35" s="43">
        <v>2011</v>
      </c>
      <c r="E35" s="43">
        <v>2024</v>
      </c>
      <c r="F35" s="43">
        <v>50</v>
      </c>
      <c r="G35" s="69">
        <f t="shared" si="8"/>
        <v>14000</v>
      </c>
      <c r="H35" s="47">
        <f t="shared" si="0"/>
        <v>13</v>
      </c>
      <c r="I35" s="47">
        <f t="shared" si="1"/>
        <v>37</v>
      </c>
      <c r="J35" s="47">
        <f t="shared" si="2"/>
        <v>23.4</v>
      </c>
      <c r="K35" s="47">
        <f t="shared" si="3"/>
        <v>3276</v>
      </c>
      <c r="L35" s="47">
        <f t="shared" si="4"/>
        <v>10724</v>
      </c>
      <c r="M35" s="47">
        <f t="shared" si="5"/>
        <v>104832</v>
      </c>
      <c r="N35" s="47">
        <f t="shared" si="6"/>
        <v>343168</v>
      </c>
      <c r="O35" s="47">
        <f t="shared" si="7"/>
        <v>448000</v>
      </c>
    </row>
    <row r="36" spans="1:15" ht="25.5" x14ac:dyDescent="0.25">
      <c r="A36" s="40">
        <v>35</v>
      </c>
      <c r="B36" s="57" t="s">
        <v>81</v>
      </c>
      <c r="C36" s="39">
        <v>16</v>
      </c>
      <c r="D36" s="43">
        <v>2011</v>
      </c>
      <c r="E36" s="43">
        <v>2024</v>
      </c>
      <c r="F36" s="43">
        <v>50</v>
      </c>
      <c r="G36" s="69">
        <f t="shared" si="8"/>
        <v>14000</v>
      </c>
      <c r="H36" s="47">
        <f t="shared" si="0"/>
        <v>13</v>
      </c>
      <c r="I36" s="47">
        <f t="shared" si="1"/>
        <v>37</v>
      </c>
      <c r="J36" s="47">
        <f t="shared" si="2"/>
        <v>23.4</v>
      </c>
      <c r="K36" s="47">
        <f t="shared" si="3"/>
        <v>3276</v>
      </c>
      <c r="L36" s="47">
        <f t="shared" si="4"/>
        <v>10724</v>
      </c>
      <c r="M36" s="47">
        <f t="shared" si="5"/>
        <v>52416</v>
      </c>
      <c r="N36" s="47">
        <f t="shared" si="6"/>
        <v>171584</v>
      </c>
      <c r="O36" s="47">
        <f t="shared" si="7"/>
        <v>224000</v>
      </c>
    </row>
    <row r="37" spans="1:15" ht="16.5" x14ac:dyDescent="0.3">
      <c r="A37" s="24"/>
      <c r="B37" s="41"/>
      <c r="C37" s="56">
        <f>SUM(C3:C36)</f>
        <v>12309.120000000003</v>
      </c>
      <c r="D37" s="42"/>
      <c r="E37" s="42"/>
      <c r="F37" s="6"/>
      <c r="G37" s="47"/>
      <c r="H37" s="47"/>
      <c r="I37" s="47"/>
      <c r="J37" s="49"/>
      <c r="K37" s="47"/>
      <c r="L37" s="49"/>
      <c r="M37" s="47">
        <f>SUM(M3:M36)</f>
        <v>42481314</v>
      </c>
      <c r="N37" s="47">
        <f t="shared" ref="N37:O37" si="9">SUM(N3:N36)</f>
        <v>139062741</v>
      </c>
      <c r="O37" s="47">
        <f t="shared" si="9"/>
        <v>181544055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Valuation</vt:lpstr>
      <vt:lpstr>Sheet1</vt:lpstr>
      <vt:lpstr>Sheet2</vt:lpstr>
      <vt:lpstr>Location</vt:lpstr>
      <vt:lpstr>Sheet3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Desk-111</cp:lastModifiedBy>
  <dcterms:created xsi:type="dcterms:W3CDTF">2014-10-16T12:20:47Z</dcterms:created>
  <dcterms:modified xsi:type="dcterms:W3CDTF">2024-01-12T10:17:29Z</dcterms:modified>
</cp:coreProperties>
</file>