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Verat Family\"/>
    </mc:Choice>
  </mc:AlternateContent>
  <xr:revisionPtr revIDLastSave="0" documentId="13_ncr:1_{982719F2-2A0F-4B5B-A07C-194C42E5DEE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Annexure" sheetId="26" r:id="rId3"/>
    <sheet name="Calculation" sheetId="23" r:id="rId4"/>
    <sheet name="22-23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  <sheet name="Sheet11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P13" i="4" l="1"/>
  <c r="M5" i="26"/>
  <c r="M6" i="26"/>
  <c r="M7" i="26"/>
  <c r="M4" i="26"/>
  <c r="L8" i="26"/>
  <c r="L7" i="26"/>
  <c r="H7" i="26"/>
  <c r="I7" i="26" s="1"/>
  <c r="L6" i="26"/>
  <c r="H6" i="26"/>
  <c r="I6" i="26" s="1"/>
  <c r="L5" i="26"/>
  <c r="H5" i="26"/>
  <c r="I5" i="26" s="1"/>
  <c r="L4" i="26" l="1"/>
  <c r="I4" i="26"/>
  <c r="H4" i="26"/>
  <c r="H32" i="4" l="1"/>
  <c r="G31" i="4"/>
  <c r="G29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B13" i="4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<sst xmlns="http://schemas.openxmlformats.org/spreadsheetml/2006/main" count="154" uniqueCount="106">
  <si>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</si>
  <si>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</si>
  <si>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</si>
  <si>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</si>
  <si>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</si>
  <si>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</si>
  <si>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</si>
  <si>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</si>
  <si>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</si>
  <si>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</si>
  <si>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</si>
  <si>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</si>
  <si>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</si>
  <si>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</si>
  <si>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</si>
  <si>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</si>
  <si>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</si>
  <si>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</si>
  <si>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</si>
  <si>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</si>
  <si>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</si>
  <si>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</si>
  <si>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</si>
  <si>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</si>
  <si>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</si>
  <si>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</si>
  <si>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</si>
  <si>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</si>
  <si>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</si>
  <si>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</si>
  <si>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</si>
  <si>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</si>
  <si>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</si>
  <si>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</si>
  <si>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</si>
  <si>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</si>
  <si>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</si>
  <si>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</si>
  <si>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</si>
  <si>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</si>
  <si>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</si>
  <si>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</si>
  <si>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</si>
  <si>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</si>
  <si>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</si>
  <si>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</si>
  <si>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</si>
  <si>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</si>
  <si>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</si>
  <si>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</si>
  <si>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</si>
  <si>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</si>
  <si>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</si>
  <si>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</si>
  <si>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</si>
  <si>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</si>
  <si>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</si>
  <si>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</si>
  <si>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</si>
  <si>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</si>
  <si>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</si>
  <si>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</si>
  <si>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</si>
  <si>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</si>
  <si>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</si>
  <si>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</si>
  <si>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</si>
  <si>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</si>
  <si>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</si>
  <si>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</si>
  <si>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</si>
  <si>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</si>
  <si>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</si>
  <si>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</si>
  <si>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</si>
  <si>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</si>
  <si>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</si>
  <si>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</si>
  <si>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</si>
  <si>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</si>
  <si>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</si>
  <si>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</si>
  <si>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</si>
  <si>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04.01.2024</t>
  </si>
  <si>
    <t>RERA CA</t>
  </si>
  <si>
    <t>BALC</t>
  </si>
  <si>
    <t>TACA</t>
  </si>
  <si>
    <t>IGR-04.01.24</t>
  </si>
  <si>
    <t>IGR-21.12.23</t>
  </si>
  <si>
    <t>IGR-19.12.23</t>
  </si>
  <si>
    <t>IGR-09.11.23</t>
  </si>
  <si>
    <t>ACA</t>
  </si>
  <si>
    <t>MRS. BHARAT KUMAR KHIMJI VERAT, MRS. GEETA BHARAT VERAT, MR. KHIMJI PREMJI VERAT &amp; MRS. KANKUBEN KHIMJI VERAT</t>
  </si>
  <si>
    <t>FLAT NO.</t>
  </si>
  <si>
    <t>SR. NO.</t>
  </si>
  <si>
    <t>AGREEMENT VALUE</t>
  </si>
  <si>
    <t>CLIENT NAME</t>
  </si>
  <si>
    <t>RATE</t>
  </si>
  <si>
    <t>VALUE</t>
  </si>
  <si>
    <t>AGREEMENT DATE</t>
  </si>
  <si>
    <t>TOTAL CA</t>
  </si>
  <si>
    <t>TOTAL CA SQ. FT.</t>
  </si>
  <si>
    <t>MR. PRAKASH KHIMJI VERAT, MRS. DIXITA PRAKASH VERAT, MR. KHIMJI PREMJI VERAT &amp; MRS. KANKUBEN KHIMJI VERAT</t>
  </si>
  <si>
    <t xml:space="preserve">MR. NARAYAN VELJI DUBARIYA PATEL &amp; MRS. DEVIBEN NARAYAN DUBARIYA PATEL </t>
  </si>
  <si>
    <t>TOTAL CARPET AREA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</si>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</sst>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3" fontId="0" fillId="0" borderId="0" xfId="1" applyFont="1" applyAlignment="1">
      <alignment vertical="center" wrapText="1"/>
    </xf>
    <xf numFmtId="165" fontId="0" fillId="0" borderId="0" xfId="1" applyNumberFormat="1" applyFont="1" applyAlignment="1">
      <alignment vertical="center" wrapText="1"/>
    </xf>
    <xf numFmtId="165" fontId="0" fillId="0" borderId="0" xfId="0" applyNumberFormat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43" fontId="0" fillId="0" borderId="9" xfId="1" applyFont="1" applyBorder="1" applyAlignment="1">
      <alignment horizontal="center" vertical="center" wrapText="1"/>
    </xf>
    <xf numFmtId="43" fontId="0" fillId="0" borderId="9" xfId="1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3" fontId="2" fillId="0" borderId="9" xfId="0" applyNumberFormat="1" applyFont="1" applyBorder="1" applyAlignment="1">
      <alignment vertical="center" wrapText="1"/>
    </xf>
    <xf numFmtId="0" fontId="10" fillId="0" borderId="9" xfId="0" applyFont="1" applyBorder="1" applyAlignment="1">
      <alignment horizontal="center"/>
    </xf>
    <xf numFmtId="0" fontId="2" fillId="0" borderId="9" xfId="0" applyFont="1" applyBorder="1" applyAlignment="1">
      <alignment horizontal="righ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38</xdr:row>
      <xdr:rowOff>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1F680-914F-4580-A00A-476B04C4E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9732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BA3856-E481-4323-9B12-57D1E7AC2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77353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ACB85-ADAF-48EB-A816-626E578EC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708665-6C5B-4146-ACC8-EFE5CA68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9CF2E9-67EF-46A0-8C32-5615739B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38</xdr:row>
      <xdr:rowOff>58122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F20117-EE26-4C1B-AD93-437FC138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963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36</xdr:row>
      <xdr:rowOff>162905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3CB827-DCE5-4CC8-81FA-85B0F4FFD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020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50A4C4-8529-4510-993C-8F77AFBC0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344905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B71241-0402-4A83-8C2A-FB02DBB9A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65705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A37A16-3FAF-490C-B87F-AABF81D47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8916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76C3B-D032-4CBD-B462-F2B73C03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183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D0A5A-31FC-4471-974C-599A379F19F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91"/>
      <c r="L1" s="91"/>
      <c r="M1" s="91"/>
      <c r="N1" s="91"/>
      <c r="O1" s="91"/>
      <c r="P1" s="91"/>
      <c r="Q1" s="91"/>
      <c r="R1" s="91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8645-0C34-4617-B6AF-7BD11BBE5058}">
  <dimension ref="A3:M20"/>
  <sheetViews>
    <sheetView workbookViewId="0">
      <selection activeCell="L7" sqref="L7"/>
    </sheetView>
  </sheetViews>
  <sheetFormatPr defaultRowHeight="15" x14ac:dyDescent="0.25"/>
  <cols>
    <col min="1" max="1" width="4.42578125" style="79" bestFit="1" customWidth="1"/>
    <col min="2" max="2" width="17" style="79" bestFit="1" customWidth="1"/>
    <col min="3" max="3" width="18.28515625" style="79" bestFit="1" customWidth="1"/>
    <col min="4" max="4" width="39" style="80" bestFit="1" customWidth="1"/>
    <col min="5" max="5" width="9.140625" style="80" bestFit="1" customWidth="1"/>
    <col min="6" max="6" width="7.85546875" style="80" hidden="1" customWidth="1"/>
    <col min="7" max="9" width="7.7109375" style="80" hidden="1" customWidth="1"/>
    <col min="10" max="10" width="7.7109375" style="80" customWidth="1"/>
    <col min="11" max="11" width="10" style="80" bestFit="1" customWidth="1"/>
    <col min="12" max="12" width="14.28515625" style="80" bestFit="1" customWidth="1"/>
    <col min="13" max="13" width="11.5703125" style="80" bestFit="1" customWidth="1"/>
    <col min="14" max="16384" width="9.140625" style="80"/>
  </cols>
  <sheetData>
    <row r="3" spans="1:13" s="89" customFormat="1" ht="45" x14ac:dyDescent="0.25">
      <c r="A3" s="88" t="s">
        <v>94</v>
      </c>
      <c r="B3" s="88" t="s">
        <v>99</v>
      </c>
      <c r="C3" s="88" t="s">
        <v>95</v>
      </c>
      <c r="D3" s="88" t="s">
        <v>96</v>
      </c>
      <c r="E3" s="88" t="s">
        <v>93</v>
      </c>
      <c r="F3" s="88" t="s">
        <v>84</v>
      </c>
      <c r="G3" s="88" t="s">
        <v>85</v>
      </c>
      <c r="H3" s="88" t="s">
        <v>100</v>
      </c>
      <c r="I3" s="88" t="s">
        <v>101</v>
      </c>
      <c r="J3" s="88" t="s">
        <v>104</v>
      </c>
      <c r="K3" s="88" t="s">
        <v>97</v>
      </c>
      <c r="L3" s="88" t="s">
        <v>98</v>
      </c>
    </row>
    <row r="4" spans="1:13" ht="45" x14ac:dyDescent="0.25">
      <c r="A4" s="84">
        <v>1</v>
      </c>
      <c r="B4" s="84" t="s">
        <v>83</v>
      </c>
      <c r="C4" s="86">
        <v>7980000</v>
      </c>
      <c r="D4" s="85" t="s">
        <v>102</v>
      </c>
      <c r="E4" s="87">
        <v>902</v>
      </c>
      <c r="F4" s="87">
        <v>62.677999999999997</v>
      </c>
      <c r="G4" s="87">
        <v>4.5750000000000002</v>
      </c>
      <c r="H4" s="87">
        <f>F4+G4</f>
        <v>67.253</v>
      </c>
      <c r="I4" s="87">
        <f>H4*10.764</f>
        <v>723.911292</v>
      </c>
      <c r="J4" s="87">
        <v>724</v>
      </c>
      <c r="K4" s="87">
        <v>15000</v>
      </c>
      <c r="L4" s="87">
        <f>J4*K4</f>
        <v>10860000</v>
      </c>
      <c r="M4" s="80">
        <f>L4/C4</f>
        <v>1.3609022556390977</v>
      </c>
    </row>
    <row r="5" spans="1:13" ht="45" x14ac:dyDescent="0.25">
      <c r="A5" s="84">
        <v>2</v>
      </c>
      <c r="B5" s="84" t="s">
        <v>83</v>
      </c>
      <c r="C5" s="86">
        <v>7980000</v>
      </c>
      <c r="D5" s="85" t="s">
        <v>92</v>
      </c>
      <c r="E5" s="87">
        <v>1101</v>
      </c>
      <c r="F5" s="87">
        <v>62.677999999999997</v>
      </c>
      <c r="G5" s="87">
        <v>4.5750000000000002</v>
      </c>
      <c r="H5" s="87">
        <f>F5+G5</f>
        <v>67.253</v>
      </c>
      <c r="I5" s="87">
        <f>H5*10.764</f>
        <v>723.911292</v>
      </c>
      <c r="J5" s="87">
        <v>724</v>
      </c>
      <c r="K5" s="87">
        <v>15000</v>
      </c>
      <c r="L5" s="87">
        <f>J5*K5</f>
        <v>10860000</v>
      </c>
      <c r="M5" s="80">
        <f t="shared" ref="M5:M7" si="0">L5/C5</f>
        <v>1.3609022556390977</v>
      </c>
    </row>
    <row r="6" spans="1:13" ht="45" x14ac:dyDescent="0.25">
      <c r="A6" s="84">
        <v>3</v>
      </c>
      <c r="B6" s="84" t="s">
        <v>83</v>
      </c>
      <c r="C6" s="86">
        <v>7980000</v>
      </c>
      <c r="D6" s="85" t="s">
        <v>92</v>
      </c>
      <c r="E6" s="87">
        <v>1101</v>
      </c>
      <c r="F6" s="87">
        <v>62.677999999999997</v>
      </c>
      <c r="G6" s="87">
        <v>4.5750000000000002</v>
      </c>
      <c r="H6" s="87">
        <f>F6+G6</f>
        <v>67.253</v>
      </c>
      <c r="I6" s="87">
        <f>H6*10.764</f>
        <v>723.911292</v>
      </c>
      <c r="J6" s="87">
        <v>724</v>
      </c>
      <c r="K6" s="87">
        <v>15000</v>
      </c>
      <c r="L6" s="87">
        <f>J6*K6</f>
        <v>10860000</v>
      </c>
      <c r="M6" s="80">
        <f t="shared" si="0"/>
        <v>1.3609022556390977</v>
      </c>
    </row>
    <row r="7" spans="1:13" ht="30" x14ac:dyDescent="0.25">
      <c r="A7" s="84">
        <v>4</v>
      </c>
      <c r="B7" s="84" t="s">
        <v>83</v>
      </c>
      <c r="C7" s="86">
        <v>8645000</v>
      </c>
      <c r="D7" s="85" t="s">
        <v>103</v>
      </c>
      <c r="E7" s="87">
        <v>1101</v>
      </c>
      <c r="F7" s="87">
        <v>62.677999999999997</v>
      </c>
      <c r="G7" s="87">
        <v>4.5750000000000002</v>
      </c>
      <c r="H7" s="87">
        <f>F7+G7</f>
        <v>67.253</v>
      </c>
      <c r="I7" s="87">
        <f>H7*10.764</f>
        <v>723.911292</v>
      </c>
      <c r="J7" s="87">
        <v>724</v>
      </c>
      <c r="K7" s="87">
        <v>15000</v>
      </c>
      <c r="L7" s="87">
        <f>J7*K7</f>
        <v>10860000</v>
      </c>
      <c r="M7" s="80">
        <f t="shared" si="0"/>
        <v>1.2562174667437824</v>
      </c>
    </row>
    <row r="8" spans="1:13" ht="30" customHeight="1" x14ac:dyDescent="0.25">
      <c r="A8" s="92" t="s">
        <v>105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0">
        <f>SUM(L4:L7)</f>
        <v>43440000</v>
      </c>
    </row>
    <row r="16" spans="1:13" x14ac:dyDescent="0.25">
      <c r="D16" s="81"/>
    </row>
    <row r="17" spans="4:4" x14ac:dyDescent="0.25">
      <c r="D17" s="81"/>
    </row>
    <row r="18" spans="4:4" x14ac:dyDescent="0.25">
      <c r="D18" s="82"/>
    </row>
    <row r="19" spans="4:4" x14ac:dyDescent="0.25">
      <c r="D19" s="82"/>
    </row>
    <row r="20" spans="4:4" x14ac:dyDescent="0.25">
      <c r="D20" s="83"/>
    </row>
  </sheetData>
  <mergeCells count="1">
    <mergeCell ref="A8:K8"/>
  </mergeCells>
  <phoneticPr fontId="12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L31" sqref="L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15000</v>
      </c>
      <c r="D3" s="24" t="s">
        <v>75</v>
      </c>
      <c r="E3" s="6" t="s">
        <v>91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12300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12300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724</v>
      </c>
      <c r="D18" s="26"/>
      <c r="F18" s="19"/>
    </row>
    <row r="19" spans="1:6" x14ac:dyDescent="0.25">
      <c r="A19" s="16" t="s">
        <v>73</v>
      </c>
      <c r="B19" s="6"/>
      <c r="C19" s="32">
        <f>C18*C16</f>
        <v>10860000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9774000</v>
      </c>
      <c r="D20" s="32"/>
      <c r="F20" s="19"/>
    </row>
    <row r="21" spans="1:6" x14ac:dyDescent="0.25">
      <c r="A21" s="16" t="s">
        <v>25</v>
      </c>
      <c r="C21" s="35">
        <f>C19*80%</f>
        <v>8688000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1954800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27150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35" sqref="F3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.5703125" bestFit="1" customWidth="1"/>
    <col min="9" max="9" width="5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724</v>
      </c>
      <c r="C2" s="4">
        <f t="shared" ref="C2:C16" si="1">B2*1.2</f>
        <v>868.8</v>
      </c>
      <c r="D2" s="4">
        <f t="shared" ref="D2:D16" si="2">C2*1.2</f>
        <v>1042.56</v>
      </c>
      <c r="E2" s="5">
        <f t="shared" ref="E2:E16" si="3">R2</f>
        <v>7980000</v>
      </c>
      <c r="F2" s="4">
        <f t="shared" ref="F2:F15" si="4">ROUND((E2/B2),0)</f>
        <v>11022</v>
      </c>
      <c r="G2" s="4">
        <f t="shared" ref="G2:G15" si="5">ROUND((E2/C2),0)</f>
        <v>9185</v>
      </c>
      <c r="H2" s="4">
        <f t="shared" ref="H2:H15" si="6">ROUND((E2/D2),0)</f>
        <v>7654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7" si="9">O2/1.2</f>
        <v>0</v>
      </c>
      <c r="Q2">
        <v>724</v>
      </c>
      <c r="R2" s="2">
        <v>7980000</v>
      </c>
      <c r="S2" s="2" t="s">
        <v>87</v>
      </c>
    </row>
    <row r="3" spans="1:19" x14ac:dyDescent="0.25">
      <c r="A3" s="4">
        <v>2</v>
      </c>
      <c r="B3" s="4">
        <f t="shared" si="0"/>
        <v>678</v>
      </c>
      <c r="C3" s="4">
        <f t="shared" si="1"/>
        <v>813.6</v>
      </c>
      <c r="D3" s="4">
        <f t="shared" si="2"/>
        <v>976.31999999999994</v>
      </c>
      <c r="E3" s="5">
        <f t="shared" si="3"/>
        <v>16100000</v>
      </c>
      <c r="F3" s="4">
        <f t="shared" si="4"/>
        <v>23746</v>
      </c>
      <c r="G3" s="4">
        <f t="shared" si="5"/>
        <v>19789</v>
      </c>
      <c r="H3" s="4">
        <f t="shared" si="6"/>
        <v>16490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678</v>
      </c>
      <c r="R3" s="2">
        <v>16100000</v>
      </c>
      <c r="S3" s="2"/>
    </row>
    <row r="4" spans="1:19" x14ac:dyDescent="0.25">
      <c r="A4" s="4">
        <v>3</v>
      </c>
      <c r="B4" s="4">
        <f t="shared" si="0"/>
        <v>633</v>
      </c>
      <c r="C4" s="4">
        <f t="shared" si="1"/>
        <v>759.6</v>
      </c>
      <c r="D4" s="4">
        <f t="shared" si="2"/>
        <v>911.52</v>
      </c>
      <c r="E4" s="5">
        <f t="shared" si="3"/>
        <v>16000000</v>
      </c>
      <c r="F4" s="4">
        <f t="shared" si="4"/>
        <v>25276</v>
      </c>
      <c r="G4" s="4">
        <f t="shared" si="5"/>
        <v>21064</v>
      </c>
      <c r="H4" s="4">
        <f t="shared" si="6"/>
        <v>17553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633</v>
      </c>
      <c r="R4" s="2">
        <v>16000000</v>
      </c>
      <c r="S4" s="2"/>
    </row>
    <row r="5" spans="1:19" x14ac:dyDescent="0.25">
      <c r="A5" s="4">
        <v>4</v>
      </c>
      <c r="B5" s="4">
        <f t="shared" si="0"/>
        <v>1009</v>
      </c>
      <c r="C5" s="4">
        <f t="shared" si="1"/>
        <v>1210.8</v>
      </c>
      <c r="D5" s="4">
        <f t="shared" si="2"/>
        <v>1452.9599999999998</v>
      </c>
      <c r="E5" s="5">
        <f t="shared" si="3"/>
        <v>12000000</v>
      </c>
      <c r="F5" s="4">
        <f t="shared" si="4"/>
        <v>11893</v>
      </c>
      <c r="G5" s="4">
        <f t="shared" si="5"/>
        <v>9911</v>
      </c>
      <c r="H5" s="4">
        <f t="shared" si="6"/>
        <v>8259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1009</v>
      </c>
      <c r="R5" s="2">
        <v>12000000</v>
      </c>
      <c r="S5" s="2" t="s">
        <v>88</v>
      </c>
    </row>
    <row r="6" spans="1:19" x14ac:dyDescent="0.25">
      <c r="A6" s="4">
        <v>5</v>
      </c>
      <c r="B6" s="4">
        <f t="shared" si="0"/>
        <v>724</v>
      </c>
      <c r="C6" s="4">
        <f t="shared" si="1"/>
        <v>868.8</v>
      </c>
      <c r="D6" s="4">
        <f t="shared" si="2"/>
        <v>1042.56</v>
      </c>
      <c r="E6" s="5">
        <f t="shared" si="3"/>
        <v>9293750</v>
      </c>
      <c r="F6" s="77">
        <f t="shared" si="4"/>
        <v>12837</v>
      </c>
      <c r="G6" s="77">
        <f t="shared" si="5"/>
        <v>10697</v>
      </c>
      <c r="H6" s="77">
        <f t="shared" si="6"/>
        <v>8914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724</v>
      </c>
      <c r="R6" s="78">
        <v>9293750</v>
      </c>
      <c r="S6" s="78" t="s">
        <v>89</v>
      </c>
    </row>
    <row r="7" spans="1:19" x14ac:dyDescent="0.25">
      <c r="A7" s="4">
        <v>6</v>
      </c>
      <c r="B7" s="4">
        <f t="shared" si="0"/>
        <v>728</v>
      </c>
      <c r="C7" s="4">
        <f t="shared" si="1"/>
        <v>873.6</v>
      </c>
      <c r="D7" s="4">
        <f t="shared" si="2"/>
        <v>1048.32</v>
      </c>
      <c r="E7" s="5">
        <f t="shared" si="3"/>
        <v>9093750</v>
      </c>
      <c r="F7" s="77">
        <f t="shared" si="4"/>
        <v>12491</v>
      </c>
      <c r="G7" s="77">
        <f t="shared" si="5"/>
        <v>10410</v>
      </c>
      <c r="H7" s="77">
        <f t="shared" si="6"/>
        <v>8675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728</v>
      </c>
      <c r="R7" s="78">
        <v>9093750</v>
      </c>
      <c r="S7" s="78" t="s">
        <v>90</v>
      </c>
    </row>
    <row r="8" spans="1:19" x14ac:dyDescent="0.25">
      <c r="A8" s="4">
        <v>7</v>
      </c>
      <c r="B8" s="4">
        <f t="shared" si="0"/>
        <v>875</v>
      </c>
      <c r="C8" s="4">
        <f t="shared" si="1"/>
        <v>1050</v>
      </c>
      <c r="D8" s="4">
        <f t="shared" si="2"/>
        <v>1260</v>
      </c>
      <c r="E8" s="5">
        <f t="shared" si="3"/>
        <v>20500000</v>
      </c>
      <c r="F8" s="4">
        <f t="shared" si="4"/>
        <v>23429</v>
      </c>
      <c r="G8" s="4">
        <f t="shared" si="5"/>
        <v>19524</v>
      </c>
      <c r="H8" s="4">
        <f t="shared" si="6"/>
        <v>16270</v>
      </c>
      <c r="I8" s="4">
        <f t="shared" si="7"/>
        <v>0</v>
      </c>
      <c r="J8" s="4">
        <f t="shared" si="8"/>
        <v>0</v>
      </c>
      <c r="O8">
        <v>0</v>
      </c>
      <c r="P8">
        <v>1050</v>
      </c>
      <c r="Q8">
        <f t="shared" ref="Q8:Q10" si="10">P8/1.2</f>
        <v>875</v>
      </c>
      <c r="R8" s="2">
        <v>20500000</v>
      </c>
      <c r="S8" s="2"/>
    </row>
    <row r="9" spans="1:19" x14ac:dyDescent="0.25">
      <c r="A9" s="4">
        <v>8</v>
      </c>
      <c r="B9" s="4">
        <f t="shared" si="0"/>
        <v>1166.6666666666667</v>
      </c>
      <c r="C9" s="4">
        <f t="shared" si="1"/>
        <v>1400</v>
      </c>
      <c r="D9" s="4">
        <f t="shared" si="2"/>
        <v>1680</v>
      </c>
      <c r="E9" s="5">
        <f t="shared" si="3"/>
        <v>25000000</v>
      </c>
      <c r="F9" s="4">
        <f t="shared" si="4"/>
        <v>21429</v>
      </c>
      <c r="G9" s="4">
        <f t="shared" si="5"/>
        <v>17857</v>
      </c>
      <c r="H9" s="4">
        <f t="shared" si="6"/>
        <v>14881</v>
      </c>
      <c r="I9" s="4">
        <f t="shared" si="7"/>
        <v>0</v>
      </c>
      <c r="J9" s="4">
        <f t="shared" si="8"/>
        <v>0</v>
      </c>
      <c r="O9">
        <v>0</v>
      </c>
      <c r="P9">
        <v>1400</v>
      </c>
      <c r="Q9">
        <f t="shared" si="10"/>
        <v>1166.6666666666667</v>
      </c>
      <c r="R9" s="2">
        <v>25000000</v>
      </c>
      <c r="S9" s="2"/>
    </row>
    <row r="10" spans="1:19" x14ac:dyDescent="0.25">
      <c r="A10" s="4">
        <v>9</v>
      </c>
      <c r="B10" s="4">
        <f t="shared" si="0"/>
        <v>1166.6666666666667</v>
      </c>
      <c r="C10" s="4">
        <f t="shared" si="1"/>
        <v>1400</v>
      </c>
      <c r="D10" s="4">
        <f t="shared" si="2"/>
        <v>1680</v>
      </c>
      <c r="E10" s="5">
        <f t="shared" si="3"/>
        <v>25000000</v>
      </c>
      <c r="F10" s="4">
        <f t="shared" si="4"/>
        <v>21429</v>
      </c>
      <c r="G10" s="4">
        <f t="shared" si="5"/>
        <v>17857</v>
      </c>
      <c r="H10" s="4">
        <f t="shared" si="6"/>
        <v>14881</v>
      </c>
      <c r="I10" s="4">
        <f t="shared" si="7"/>
        <v>0</v>
      </c>
      <c r="J10" s="4">
        <f t="shared" si="8"/>
        <v>0</v>
      </c>
      <c r="O10">
        <v>0</v>
      </c>
      <c r="P10">
        <v>1400</v>
      </c>
      <c r="Q10">
        <f t="shared" si="10"/>
        <v>1166.6666666666667</v>
      </c>
      <c r="R10" s="2">
        <v>25000000</v>
      </c>
      <c r="S10" s="2"/>
    </row>
    <row r="11" spans="1:19" x14ac:dyDescent="0.25">
      <c r="A11" s="4">
        <v>10</v>
      </c>
      <c r="B11" s="4">
        <f t="shared" si="0"/>
        <v>970.83333333333337</v>
      </c>
      <c r="C11" s="4">
        <f t="shared" si="1"/>
        <v>1165</v>
      </c>
      <c r="D11" s="4">
        <f t="shared" si="2"/>
        <v>1398</v>
      </c>
      <c r="E11" s="5">
        <f t="shared" si="3"/>
        <v>16500000</v>
      </c>
      <c r="F11" s="77">
        <f t="shared" si="4"/>
        <v>16996</v>
      </c>
      <c r="G11" s="77">
        <f t="shared" si="5"/>
        <v>14163</v>
      </c>
      <c r="H11" s="77">
        <f t="shared" si="6"/>
        <v>11803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v>1165</v>
      </c>
      <c r="Q11" s="7">
        <f t="shared" ref="Q11:Q15" si="11">P11/1.2</f>
        <v>970.83333333333337</v>
      </c>
      <c r="R11" s="78">
        <v>16500000</v>
      </c>
      <c r="S11" s="2"/>
    </row>
    <row r="12" spans="1:19" x14ac:dyDescent="0.25">
      <c r="A12" s="4">
        <v>11</v>
      </c>
      <c r="B12" s="4">
        <f t="shared" si="0"/>
        <v>1083.3333333333335</v>
      </c>
      <c r="C12" s="4">
        <f t="shared" si="1"/>
        <v>1300.0000000000002</v>
      </c>
      <c r="D12" s="4">
        <f t="shared" si="2"/>
        <v>1560.0000000000002</v>
      </c>
      <c r="E12" s="5">
        <f t="shared" si="3"/>
        <v>21500000</v>
      </c>
      <c r="F12" s="77">
        <f t="shared" si="4"/>
        <v>19846</v>
      </c>
      <c r="G12" s="77">
        <f t="shared" si="5"/>
        <v>16538</v>
      </c>
      <c r="H12" s="77">
        <f t="shared" si="6"/>
        <v>13782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0</v>
      </c>
      <c r="P12" s="7">
        <v>1300</v>
      </c>
      <c r="Q12" s="7">
        <f t="shared" si="11"/>
        <v>1083.3333333333335</v>
      </c>
      <c r="R12" s="78">
        <v>21500000</v>
      </c>
      <c r="S12" s="2"/>
    </row>
    <row r="13" spans="1:19" x14ac:dyDescent="0.25">
      <c r="A13" s="4">
        <v>12</v>
      </c>
      <c r="B13" s="4">
        <f t="shared" si="0"/>
        <v>628</v>
      </c>
      <c r="C13" s="4">
        <f t="shared" si="1"/>
        <v>753.6</v>
      </c>
      <c r="D13" s="4">
        <f t="shared" si="2"/>
        <v>904.32</v>
      </c>
      <c r="E13" s="5">
        <f t="shared" si="3"/>
        <v>14500000</v>
      </c>
      <c r="F13" s="4">
        <f t="shared" si="4"/>
        <v>23089</v>
      </c>
      <c r="G13" s="4">
        <f t="shared" si="5"/>
        <v>19241</v>
      </c>
      <c r="H13" s="4">
        <f t="shared" si="6"/>
        <v>16034</v>
      </c>
      <c r="I13" s="4">
        <f t="shared" si="7"/>
        <v>0</v>
      </c>
      <c r="J13" s="4">
        <f t="shared" si="8"/>
        <v>0</v>
      </c>
      <c r="O13">
        <v>0</v>
      </c>
      <c r="P13">
        <f t="shared" ref="P13:P15" si="12">O13/1.2</f>
        <v>0</v>
      </c>
      <c r="Q13">
        <v>628</v>
      </c>
      <c r="R13" s="2">
        <v>14500000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84</v>
      </c>
      <c r="G26" s="57">
        <v>675</v>
      </c>
    </row>
    <row r="27" spans="1:19" s="10" customFormat="1" x14ac:dyDescent="0.25">
      <c r="F27" s="57" t="s">
        <v>85</v>
      </c>
      <c r="G27" s="57">
        <v>49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v>724</v>
      </c>
    </row>
    <row r="29" spans="1:19" s="10" customFormat="1" x14ac:dyDescent="0.25">
      <c r="C29" s="72" t="s">
        <v>1</v>
      </c>
      <c r="D29" s="72">
        <v>8645000</v>
      </c>
      <c r="F29" s="57" t="s">
        <v>71</v>
      </c>
      <c r="G29" s="57">
        <f>G28*1.1</f>
        <v>796.40000000000009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15000</v>
      </c>
    </row>
    <row r="31" spans="1:19" s="10" customFormat="1" x14ac:dyDescent="0.25">
      <c r="C31" s="75"/>
      <c r="D31" s="75"/>
      <c r="F31" s="75" t="s">
        <v>73</v>
      </c>
      <c r="G31" s="75">
        <f>G28*G30</f>
        <v>10860000</v>
      </c>
      <c r="H31" s="10">
        <f>G31/D29</f>
        <v>1.2562174667437824</v>
      </c>
    </row>
    <row r="32" spans="1:19" s="10" customFormat="1" x14ac:dyDescent="0.25">
      <c r="C32" s="75"/>
      <c r="D32" s="75"/>
      <c r="F32" s="75" t="s">
        <v>24</v>
      </c>
      <c r="G32" s="75">
        <f>G31*90%</f>
        <v>9774000</v>
      </c>
      <c r="H32" s="10">
        <f>G31*0.75</f>
        <v>8145000</v>
      </c>
    </row>
    <row r="33" spans="3:7" s="10" customFormat="1" x14ac:dyDescent="0.25">
      <c r="C33" s="75"/>
      <c r="D33" s="75"/>
      <c r="F33" s="75" t="s">
        <v>25</v>
      </c>
      <c r="G33" s="75">
        <f>G31*80%</f>
        <v>8688000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B19" sqref="AB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Annexure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2024-01-11T07:25:32Z</dcterms:modified>
</cp:coreProperties>
</file>