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Capital Gain\Biren Somaiya\"/>
    </mc:Choice>
  </mc:AlternateContent>
  <xr:revisionPtr revIDLastSave="0" documentId="13_ncr:1_{7B4BF268-730A-46DA-82D9-77BB575149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rate" sheetId="2" r:id="rId2"/>
  </sheets>
  <calcPr calcId="191029"/>
</workbook>
</file>

<file path=xl/calcChain.xml><?xml version="1.0" encoding="utf-8"?>
<calcChain xmlns="http://schemas.openxmlformats.org/spreadsheetml/2006/main">
  <c r="N35" i="1" l="1"/>
  <c r="O35" i="1" s="1"/>
  <c r="P35" i="1" s="1"/>
  <c r="Q35" i="1" s="1"/>
  <c r="I2" i="1"/>
  <c r="I4" i="1" s="1"/>
  <c r="C5" i="1"/>
  <c r="N12" i="1"/>
  <c r="O12" i="1" s="1"/>
  <c r="P12" i="1" s="1"/>
  <c r="Q12" i="1" s="1"/>
  <c r="R12" i="1" s="1"/>
  <c r="I12" i="1"/>
  <c r="N11" i="1"/>
  <c r="O11" i="1" s="1"/>
  <c r="P11" i="1" s="1"/>
  <c r="Q11" i="1" s="1"/>
  <c r="I11" i="1"/>
  <c r="I24" i="1"/>
  <c r="I25" i="1"/>
  <c r="I26" i="1"/>
  <c r="I27" i="1"/>
  <c r="I28" i="1"/>
  <c r="I29" i="1"/>
  <c r="I30" i="1"/>
  <c r="I31" i="1"/>
  <c r="I32" i="1"/>
  <c r="I33" i="1"/>
  <c r="I34" i="1"/>
  <c r="I9" i="1"/>
  <c r="I10" i="1"/>
  <c r="I13" i="1"/>
  <c r="I14" i="1"/>
  <c r="I15" i="1"/>
  <c r="I16" i="1"/>
  <c r="I17" i="1"/>
  <c r="I18" i="1"/>
  <c r="I19" i="1"/>
  <c r="I20" i="1"/>
  <c r="I21" i="1"/>
  <c r="I22" i="1"/>
  <c r="I23" i="1"/>
  <c r="I8" i="1"/>
  <c r="S36" i="1"/>
  <c r="N36" i="1"/>
  <c r="O36" i="1" s="1"/>
  <c r="P36" i="1" s="1"/>
  <c r="Q36" i="1" s="1"/>
  <c r="R36" i="1" s="1"/>
  <c r="N34" i="1"/>
  <c r="O34" i="1" s="1"/>
  <c r="P34" i="1" s="1"/>
  <c r="Q34" i="1" s="1"/>
  <c r="N33" i="1"/>
  <c r="O33" i="1" s="1"/>
  <c r="N32" i="1"/>
  <c r="O32" i="1" s="1"/>
  <c r="P32" i="1" s="1"/>
  <c r="Q32" i="1" s="1"/>
  <c r="N31" i="1"/>
  <c r="O31" i="1" s="1"/>
  <c r="P31" i="1" s="1"/>
  <c r="Q31" i="1" s="1"/>
  <c r="N30" i="1"/>
  <c r="O30" i="1" s="1"/>
  <c r="P30" i="1" s="1"/>
  <c r="Q30" i="1" s="1"/>
  <c r="R30" i="1" s="1"/>
  <c r="R11" i="1" l="1"/>
  <c r="P33" i="1"/>
  <c r="Q33" i="1" s="1"/>
  <c r="R33" i="1" s="1"/>
  <c r="R34" i="1"/>
  <c r="I35" i="1"/>
  <c r="I3" i="1" s="1"/>
  <c r="R32" i="1"/>
  <c r="R31" i="1"/>
  <c r="N29" i="1"/>
  <c r="O29" i="1" s="1"/>
  <c r="P29" i="1" s="1"/>
  <c r="Q29" i="1" s="1"/>
  <c r="R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E21" i="1" l="1"/>
  <c r="G21" i="1" s="1"/>
  <c r="E24" i="1"/>
  <c r="G24" i="1" s="1"/>
  <c r="E19" i="1"/>
  <c r="G19" i="1" s="1"/>
  <c r="E30" i="1"/>
  <c r="G30" i="1" s="1"/>
  <c r="S30" i="1" s="1"/>
  <c r="U30" i="1" s="1"/>
  <c r="E14" i="1"/>
  <c r="G14" i="1" s="1"/>
  <c r="E20" i="1"/>
  <c r="G20" i="1" s="1"/>
  <c r="E33" i="1"/>
  <c r="G33" i="1" s="1"/>
  <c r="S33" i="1" s="1"/>
  <c r="U33" i="1" s="1"/>
  <c r="E17" i="1"/>
  <c r="G17" i="1" s="1"/>
  <c r="E31" i="1"/>
  <c r="G31" i="1" s="1"/>
  <c r="E15" i="1"/>
  <c r="G15" i="1" s="1"/>
  <c r="E26" i="1"/>
  <c r="G26" i="1" s="1"/>
  <c r="E10" i="1"/>
  <c r="G10" i="1" s="1"/>
  <c r="E16" i="1"/>
  <c r="G16" i="1" s="1"/>
  <c r="E29" i="1"/>
  <c r="G29" i="1" s="1"/>
  <c r="E13" i="1"/>
  <c r="G13" i="1" s="1"/>
  <c r="E27" i="1"/>
  <c r="G27" i="1" s="1"/>
  <c r="E11" i="1"/>
  <c r="G11" i="1" s="1"/>
  <c r="S11" i="1" s="1"/>
  <c r="E22" i="1"/>
  <c r="G22" i="1" s="1"/>
  <c r="E32" i="1"/>
  <c r="G32" i="1" s="1"/>
  <c r="S32" i="1" s="1"/>
  <c r="T32" i="1" s="1"/>
  <c r="E12" i="1"/>
  <c r="G12" i="1" s="1"/>
  <c r="S12" i="1" s="1"/>
  <c r="T12" i="1" s="1"/>
  <c r="U12" i="1" s="1"/>
  <c r="E25" i="1"/>
  <c r="G25" i="1" s="1"/>
  <c r="E9" i="1"/>
  <c r="G9" i="1" s="1"/>
  <c r="E23" i="1"/>
  <c r="G23" i="1" s="1"/>
  <c r="E34" i="1"/>
  <c r="G34" i="1" s="1"/>
  <c r="S34" i="1" s="1"/>
  <c r="E18" i="1"/>
  <c r="G18" i="1" s="1"/>
  <c r="E28" i="1"/>
  <c r="G28" i="1" s="1"/>
  <c r="E8" i="1"/>
  <c r="Q22" i="1"/>
  <c r="R22" i="1" s="1"/>
  <c r="S22" i="1" s="1"/>
  <c r="T22" i="1" s="1"/>
  <c r="U22" i="1" s="1"/>
  <c r="P22" i="1"/>
  <c r="P26" i="1"/>
  <c r="Q26" i="1" s="1"/>
  <c r="R26" i="1" s="1"/>
  <c r="P19" i="1"/>
  <c r="Q19" i="1" s="1"/>
  <c r="R19" i="1" s="1"/>
  <c r="P23" i="1"/>
  <c r="Q23" i="1" s="1"/>
  <c r="R23" i="1" s="1"/>
  <c r="P27" i="1"/>
  <c r="Q27" i="1" s="1"/>
  <c r="R27" i="1" s="1"/>
  <c r="P18" i="1"/>
  <c r="Q18" i="1" s="1"/>
  <c r="R18" i="1" s="1"/>
  <c r="S18" i="1" s="1"/>
  <c r="T18" i="1" s="1"/>
  <c r="U18" i="1" s="1"/>
  <c r="P20" i="1"/>
  <c r="Q20" i="1" s="1"/>
  <c r="R20" i="1" s="1"/>
  <c r="P24" i="1"/>
  <c r="Q24" i="1" s="1"/>
  <c r="R24" i="1" s="1"/>
  <c r="Q28" i="1"/>
  <c r="R28" i="1" s="1"/>
  <c r="P28" i="1"/>
  <c r="P21" i="1"/>
  <c r="Q21" i="1" s="1"/>
  <c r="R21" i="1" s="1"/>
  <c r="S21" i="1" s="1"/>
  <c r="T21" i="1" s="1"/>
  <c r="U21" i="1" s="1"/>
  <c r="P25" i="1"/>
  <c r="Q25" i="1" s="1"/>
  <c r="R25" i="1" s="1"/>
  <c r="S25" i="1" s="1"/>
  <c r="T25" i="1" s="1"/>
  <c r="U25" i="1" s="1"/>
  <c r="R35" i="1"/>
  <c r="S29" i="1"/>
  <c r="T29" i="1" s="1"/>
  <c r="U29" i="1" s="1"/>
  <c r="S31" i="1"/>
  <c r="T31" i="1" s="1"/>
  <c r="U31" i="1" s="1"/>
  <c r="T11" i="1"/>
  <c r="U11" i="1" s="1"/>
  <c r="N17" i="1"/>
  <c r="N16" i="1"/>
  <c r="G8" i="1" l="1"/>
  <c r="E35" i="1"/>
  <c r="S28" i="1"/>
  <c r="T28" i="1" s="1"/>
  <c r="S27" i="1"/>
  <c r="T27" i="1" s="1"/>
  <c r="U27" i="1" s="1"/>
  <c r="S26" i="1"/>
  <c r="T26" i="1" s="1"/>
  <c r="U26" i="1" s="1"/>
  <c r="S23" i="1"/>
  <c r="T23" i="1" s="1"/>
  <c r="U23" i="1" s="1"/>
  <c r="S19" i="1"/>
  <c r="T19" i="1" s="1"/>
  <c r="U19" i="1" s="1"/>
  <c r="S20" i="1"/>
  <c r="T20" i="1" s="1"/>
  <c r="U20" i="1" s="1"/>
  <c r="S24" i="1"/>
  <c r="T24" i="1" s="1"/>
  <c r="U24" i="1" s="1"/>
  <c r="U32" i="1"/>
  <c r="U34" i="1"/>
  <c r="U28" i="1"/>
  <c r="O16" i="1"/>
  <c r="O17" i="1"/>
  <c r="N8" i="1"/>
  <c r="O8" i="1" s="1"/>
  <c r="P17" i="1" l="1"/>
  <c r="Q17" i="1" s="1"/>
  <c r="R17" i="1" s="1"/>
  <c r="S17" i="1" s="1"/>
  <c r="T17" i="1" s="1"/>
  <c r="U17" i="1" s="1"/>
  <c r="P16" i="1"/>
  <c r="Q16" i="1" s="1"/>
  <c r="R16" i="1" s="1"/>
  <c r="S16" i="1" s="1"/>
  <c r="T16" i="1" s="1"/>
  <c r="U16" i="1" s="1"/>
  <c r="N15" i="1"/>
  <c r="N14" i="1"/>
  <c r="N13" i="1"/>
  <c r="N10" i="1"/>
  <c r="N9" i="1"/>
  <c r="O13" i="1" l="1"/>
  <c r="P13" i="1" s="1"/>
  <c r="Q13" i="1" s="1"/>
  <c r="R13" i="1" s="1"/>
  <c r="S13" i="1" s="1"/>
  <c r="O10" i="1"/>
  <c r="P10" i="1" s="1"/>
  <c r="Q10" i="1" s="1"/>
  <c r="R10" i="1" s="1"/>
  <c r="S10" i="1" s="1"/>
  <c r="U10" i="1" s="1"/>
  <c r="O14" i="1"/>
  <c r="P14" i="1" s="1"/>
  <c r="Q14" i="1" s="1"/>
  <c r="R14" i="1" s="1"/>
  <c r="S14" i="1" s="1"/>
  <c r="T14" i="1" s="1"/>
  <c r="U14" i="1" s="1"/>
  <c r="O15" i="1"/>
  <c r="O9" i="1"/>
  <c r="P9" i="1" s="1"/>
  <c r="Q9" i="1" s="1"/>
  <c r="R9" i="1" s="1"/>
  <c r="S9" i="1" s="1"/>
  <c r="U9" i="1" s="1"/>
  <c r="P8" i="1"/>
  <c r="Q8" i="1" s="1"/>
  <c r="R8" i="1" s="1"/>
  <c r="S8" i="1" s="1"/>
  <c r="P15" i="1" l="1"/>
  <c r="Q15" i="1" s="1"/>
  <c r="R15" i="1" s="1"/>
  <c r="S15" i="1" s="1"/>
  <c r="T13" i="1"/>
  <c r="U13" i="1" s="1"/>
  <c r="T8" i="1"/>
  <c r="T15" i="1" l="1"/>
  <c r="U15" i="1" s="1"/>
  <c r="S35" i="1"/>
  <c r="U8" i="1"/>
  <c r="U35" i="1" l="1"/>
  <c r="U38" i="1" s="1"/>
  <c r="T35" i="1"/>
</calcChain>
</file>

<file path=xl/sharedStrings.xml><?xml version="1.0" encoding="utf-8"?>
<sst xmlns="http://schemas.openxmlformats.org/spreadsheetml/2006/main" count="111" uniqueCount="51">
  <si>
    <t>Year Of Const.</t>
  </si>
  <si>
    <t>Age Of Build.</t>
  </si>
  <si>
    <t>Built Up Area In             Sq. M.</t>
  </si>
  <si>
    <t>Valuation Year</t>
  </si>
  <si>
    <t>Total Life of Structure</t>
  </si>
  <si>
    <t>% Value</t>
  </si>
  <si>
    <t>Full Rate</t>
  </si>
  <si>
    <t>Rate</t>
  </si>
  <si>
    <t>land area</t>
  </si>
  <si>
    <t>Land Value</t>
  </si>
  <si>
    <t>Final Depreciated Rate to be considered</t>
  </si>
  <si>
    <t>Final Depreciated Value to be considered</t>
  </si>
  <si>
    <t xml:space="preserve"> Value</t>
  </si>
  <si>
    <t>House No.</t>
  </si>
  <si>
    <t>Ground</t>
  </si>
  <si>
    <t>Type of structrue</t>
  </si>
  <si>
    <t>Occupancy</t>
  </si>
  <si>
    <t>Tenant</t>
  </si>
  <si>
    <t>First</t>
  </si>
  <si>
    <t>Owner</t>
  </si>
  <si>
    <t xml:space="preserve">RCC Building </t>
  </si>
  <si>
    <t>CA in Sq. m.</t>
  </si>
  <si>
    <t>Unit No. 1</t>
  </si>
  <si>
    <t xml:space="preserve">Semi permanent kachha building </t>
  </si>
  <si>
    <t>Unit No. 2</t>
  </si>
  <si>
    <t>Unit No. 2.1 - Loft</t>
  </si>
  <si>
    <t>Unit No. 3</t>
  </si>
  <si>
    <t>Unit No. 4</t>
  </si>
  <si>
    <t>Unit No. 4.1 - Loft</t>
  </si>
  <si>
    <t>Unit No. 5</t>
  </si>
  <si>
    <t>Unit No. 3A - Loft</t>
  </si>
  <si>
    <t>Unit No. 5 - Loft</t>
  </si>
  <si>
    <t>Garage - 1</t>
  </si>
  <si>
    <t>Garage - 2</t>
  </si>
  <si>
    <t>Garage - 3</t>
  </si>
  <si>
    <t>Garage - 3 A - Loft</t>
  </si>
  <si>
    <t>AC shed</t>
  </si>
  <si>
    <t>Room No. 101</t>
  </si>
  <si>
    <t>Proportionate land area</t>
  </si>
  <si>
    <t>Total Plot area</t>
  </si>
  <si>
    <t>Total const. area</t>
  </si>
  <si>
    <t>TOTAL</t>
  </si>
  <si>
    <t>Land Rate</t>
  </si>
  <si>
    <t xml:space="preserve">Land + Construction Value </t>
  </si>
  <si>
    <t>Value of Tenant - 66.67%</t>
  </si>
  <si>
    <t>Value of Landlord / Owner - 33.33%</t>
  </si>
  <si>
    <t>Unit No. / Floor  .</t>
  </si>
  <si>
    <t>Proportio-nate land area</t>
  </si>
  <si>
    <t>% of the depreciat-ion rate to be deducted</t>
  </si>
  <si>
    <t>Prop. Land + Structure Value</t>
  </si>
  <si>
    <t>Part 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</si>
</sst>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43" fontId="2" fillId="0" borderId="0" xfId="1" applyFont="1" applyAlignment="1">
      <alignment wrapText="1"/>
    </xf>
    <xf numFmtId="0" fontId="3" fillId="0" borderId="0" xfId="0" applyFont="1" applyAlignment="1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3" fontId="3" fillId="0" borderId="0" xfId="1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4" fontId="2" fillId="0" borderId="0" xfId="0" applyNumberFormat="1" applyFont="1"/>
    <xf numFmtId="0" fontId="3" fillId="0" borderId="1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43" fontId="2" fillId="0" borderId="1" xfId="1" applyFont="1" applyBorder="1" applyAlignment="1">
      <alignment vertical="top"/>
    </xf>
    <xf numFmtId="0" fontId="2" fillId="0" borderId="0" xfId="0" applyFont="1" applyBorder="1"/>
    <xf numFmtId="43" fontId="2" fillId="0" borderId="0" xfId="1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43" fontId="2" fillId="0" borderId="0" xfId="0" applyNumberFormat="1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3" fontId="4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top" wrapText="1" shrinkToFit="1"/>
    </xf>
    <xf numFmtId="43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43" fontId="5" fillId="0" borderId="1" xfId="1" applyFont="1" applyBorder="1"/>
    <xf numFmtId="0" fontId="5" fillId="0" borderId="1" xfId="0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wrapText="1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4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3" fontId="6" fillId="0" borderId="1" xfId="1" applyFont="1" applyBorder="1"/>
    <xf numFmtId="0" fontId="4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vertical="top"/>
    </xf>
    <xf numFmtId="4" fontId="4" fillId="0" borderId="1" xfId="0" applyNumberFormat="1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849231</xdr:colOff>
      <xdr:row>46</xdr:row>
      <xdr:rowOff>86933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F969DA-2E21-492B-A77C-76875405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793331" cy="8659433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1</xdr:row>
      <xdr:rowOff>9525</xdr:rowOff>
    </xdr:from>
    <xdr:to>
      <xdr:col>28</xdr:col>
      <xdr:colOff>334687</xdr:colOff>
      <xdr:row>10</xdr:row>
      <xdr:rowOff>181238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5C4DE-DA2A-4C3D-A062-0D869D294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72725" y="200025"/>
          <a:ext cx="9402487" cy="1886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9"/>
  <sheetViews>
    <sheetView tabSelected="1" zoomScale="145" zoomScaleNormal="145" workbookViewId="0">
      <pane xSplit="9" ySplit="6" topLeftCell="J13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defaultRowHeight="12.75" x14ac:dyDescent="0.2"/>
  <cols>
    <col min="1" max="1" width="7.140625" style="1" customWidth="1"/>
    <col min="2" max="2" width="11" style="2" customWidth="1"/>
    <col min="3" max="3" width="10.140625" style="3" customWidth="1"/>
    <col min="4" max="4" width="8.28515625" style="2" customWidth="1"/>
    <col min="5" max="5" width="7.7109375" style="2" customWidth="1"/>
    <col min="6" max="6" width="8.28515625" style="4" customWidth="1"/>
    <col min="7" max="7" width="9.7109375" style="4" customWidth="1"/>
    <col min="8" max="8" width="5.140625" style="2" customWidth="1"/>
    <col min="9" max="9" width="6.7109375" style="6" customWidth="1"/>
    <col min="10" max="10" width="6.140625" style="6" customWidth="1"/>
    <col min="11" max="11" width="7" style="6" customWidth="1"/>
    <col min="12" max="12" width="6.7109375" style="6" customWidth="1"/>
    <col min="13" max="13" width="8.42578125" style="6" customWidth="1"/>
    <col min="14" max="14" width="5.5703125" style="6" customWidth="1"/>
    <col min="15" max="15" width="7.140625" style="6" customWidth="1"/>
    <col min="16" max="16" width="6.85546875" style="6" customWidth="1"/>
    <col min="17" max="17" width="9.42578125" style="6" customWidth="1"/>
    <col min="18" max="18" width="10.28515625" style="6" customWidth="1"/>
    <col min="19" max="19" width="10" style="6" customWidth="1"/>
    <col min="20" max="20" width="10.85546875" style="7" customWidth="1"/>
    <col min="21" max="21" width="9.5703125" style="6" customWidth="1"/>
    <col min="22" max="22" width="13.7109375" style="6" bestFit="1" customWidth="1"/>
    <col min="23" max="16384" width="9.140625" style="6"/>
  </cols>
  <sheetData>
    <row r="1" spans="1:21" x14ac:dyDescent="0.2">
      <c r="H1" s="5" t="s">
        <v>38</v>
      </c>
      <c r="I1" s="5"/>
      <c r="J1" s="5"/>
    </row>
    <row r="2" spans="1:21" ht="38.25" x14ac:dyDescent="0.2">
      <c r="B2" s="8" t="s">
        <v>9</v>
      </c>
      <c r="C2" s="9"/>
      <c r="D2" s="8"/>
      <c r="E2" s="8"/>
      <c r="F2" s="10"/>
      <c r="G2" s="10"/>
      <c r="H2" s="8" t="s">
        <v>39</v>
      </c>
      <c r="I2" s="6">
        <f>C3</f>
        <v>1210.4000000000001</v>
      </c>
    </row>
    <row r="3" spans="1:21" ht="51" x14ac:dyDescent="0.2">
      <c r="B3" s="11" t="s">
        <v>8</v>
      </c>
      <c r="C3" s="12">
        <v>1210.4000000000001</v>
      </c>
      <c r="D3" s="13"/>
      <c r="E3" s="13"/>
      <c r="F3" s="14"/>
      <c r="G3" s="14"/>
      <c r="H3" s="13" t="s">
        <v>40</v>
      </c>
      <c r="I3" s="15">
        <f>I35</f>
        <v>790.17999999999972</v>
      </c>
      <c r="K3" s="16"/>
      <c r="L3" s="16"/>
      <c r="M3" s="17"/>
    </row>
    <row r="4" spans="1:21" x14ac:dyDescent="0.2">
      <c r="B4" s="17" t="s">
        <v>7</v>
      </c>
      <c r="C4" s="18">
        <v>30900</v>
      </c>
      <c r="D4" s="17"/>
      <c r="E4" s="17"/>
      <c r="F4" s="19"/>
      <c r="G4" s="19"/>
      <c r="H4" s="17"/>
      <c r="I4" s="20">
        <f>I2/I3</f>
        <v>1.5318028803563752</v>
      </c>
      <c r="J4" s="20"/>
      <c r="K4" s="21"/>
      <c r="L4" s="21"/>
      <c r="M4" s="20"/>
    </row>
    <row r="5" spans="1:21" x14ac:dyDescent="0.2">
      <c r="B5" s="22" t="s">
        <v>12</v>
      </c>
      <c r="C5" s="23">
        <f>C4*C3</f>
        <v>37401360</v>
      </c>
      <c r="D5" s="24"/>
      <c r="E5" s="24"/>
      <c r="F5" s="25"/>
      <c r="G5" s="25"/>
      <c r="H5" s="24"/>
      <c r="I5" s="15"/>
    </row>
    <row r="6" spans="1:21" ht="38.25" x14ac:dyDescent="0.2">
      <c r="B6" s="8" t="s">
        <v>49</v>
      </c>
      <c r="C6" s="9"/>
      <c r="D6" s="8"/>
      <c r="E6" s="8"/>
      <c r="F6" s="10"/>
      <c r="G6" s="10"/>
      <c r="H6" s="8"/>
    </row>
    <row r="7" spans="1:21" s="26" customFormat="1" ht="64.5" thickBot="1" x14ac:dyDescent="0.3">
      <c r="A7" s="46" t="s">
        <v>13</v>
      </c>
      <c r="B7" s="46" t="s">
        <v>46</v>
      </c>
      <c r="C7" s="47" t="s">
        <v>15</v>
      </c>
      <c r="D7" s="46" t="s">
        <v>16</v>
      </c>
      <c r="E7" s="46" t="s">
        <v>47</v>
      </c>
      <c r="F7" s="48" t="s">
        <v>42</v>
      </c>
      <c r="G7" s="48" t="s">
        <v>9</v>
      </c>
      <c r="H7" s="46" t="s">
        <v>21</v>
      </c>
      <c r="I7" s="49" t="s">
        <v>2</v>
      </c>
      <c r="J7" s="49" t="s">
        <v>0</v>
      </c>
      <c r="K7" s="50" t="s">
        <v>3</v>
      </c>
      <c r="L7" s="50" t="s">
        <v>4</v>
      </c>
      <c r="M7" s="50" t="s">
        <v>6</v>
      </c>
      <c r="N7" s="49" t="s">
        <v>1</v>
      </c>
      <c r="O7" s="49" t="s">
        <v>48</v>
      </c>
      <c r="P7" s="49" t="s">
        <v>5</v>
      </c>
      <c r="Q7" s="49" t="s">
        <v>10</v>
      </c>
      <c r="R7" s="49" t="s">
        <v>11</v>
      </c>
      <c r="S7" s="49" t="s">
        <v>43</v>
      </c>
      <c r="T7" s="51" t="s">
        <v>44</v>
      </c>
      <c r="U7" s="52" t="s">
        <v>45</v>
      </c>
    </row>
    <row r="8" spans="1:21" ht="14.25" thickBot="1" x14ac:dyDescent="0.3">
      <c r="A8" s="53">
        <v>218</v>
      </c>
      <c r="B8" s="54" t="s">
        <v>14</v>
      </c>
      <c r="C8" s="55" t="s">
        <v>20</v>
      </c>
      <c r="D8" s="54" t="s">
        <v>17</v>
      </c>
      <c r="E8" s="54">
        <f>ROUND(I8*I4,2)</f>
        <v>83.38</v>
      </c>
      <c r="F8" s="56">
        <v>30900</v>
      </c>
      <c r="G8" s="56">
        <f>F8*E8</f>
        <v>2576442</v>
      </c>
      <c r="H8" s="72">
        <v>45.36</v>
      </c>
      <c r="I8" s="73">
        <f>ROUND(H8*1.2,2)</f>
        <v>54.43</v>
      </c>
      <c r="J8" s="57">
        <v>1967</v>
      </c>
      <c r="K8" s="57">
        <v>2001</v>
      </c>
      <c r="L8" s="57">
        <v>60</v>
      </c>
      <c r="M8" s="58">
        <v>5500</v>
      </c>
      <c r="N8" s="59">
        <f>K8-J8</f>
        <v>34</v>
      </c>
      <c r="O8" s="60">
        <f>IF(N8&gt;=5,90*N8/L8,0)</f>
        <v>51</v>
      </c>
      <c r="P8" s="61">
        <f t="shared" ref="P8:P14" si="0">M8/100*O8</f>
        <v>2805</v>
      </c>
      <c r="Q8" s="61">
        <f>ROUND((M8-P8),0)</f>
        <v>2695</v>
      </c>
      <c r="R8" s="61">
        <f>ROUND((Q8*I8),0)</f>
        <v>146689</v>
      </c>
      <c r="S8" s="61">
        <f>R8+G8</f>
        <v>2723131</v>
      </c>
      <c r="T8" s="56">
        <f>ROUND(S8*66.67%,0)</f>
        <v>1815511</v>
      </c>
      <c r="U8" s="62">
        <f>S8-T8</f>
        <v>907620</v>
      </c>
    </row>
    <row r="9" spans="1:21" ht="14.25" thickBot="1" x14ac:dyDescent="0.3">
      <c r="A9" s="63"/>
      <c r="B9" s="54" t="s">
        <v>18</v>
      </c>
      <c r="C9" s="55" t="s">
        <v>20</v>
      </c>
      <c r="D9" s="54" t="s">
        <v>19</v>
      </c>
      <c r="E9" s="54">
        <f>ROUND(I9*I4,2)</f>
        <v>166.83</v>
      </c>
      <c r="F9" s="56">
        <v>30900</v>
      </c>
      <c r="G9" s="56">
        <f t="shared" ref="G9:G34" si="1">F9*E9</f>
        <v>5155047</v>
      </c>
      <c r="H9" s="72">
        <v>90.76</v>
      </c>
      <c r="I9" s="73">
        <f t="shared" ref="I9:I34" si="2">ROUND(H9*1.2,2)</f>
        <v>108.91</v>
      </c>
      <c r="J9" s="57">
        <v>1967</v>
      </c>
      <c r="K9" s="57">
        <v>2001</v>
      </c>
      <c r="L9" s="57">
        <v>60</v>
      </c>
      <c r="M9" s="58">
        <v>5500</v>
      </c>
      <c r="N9" s="59">
        <f t="shared" ref="N9:N15" si="3">K9-J9</f>
        <v>34</v>
      </c>
      <c r="O9" s="60">
        <f t="shared" ref="O9:O17" si="4">IF(N9&gt;=5,90*N9/L9,0)</f>
        <v>51</v>
      </c>
      <c r="P9" s="61">
        <f t="shared" si="0"/>
        <v>2805</v>
      </c>
      <c r="Q9" s="61">
        <f t="shared" ref="Q9:Q15" si="5">ROUND((M9-P9),0)</f>
        <v>2695</v>
      </c>
      <c r="R9" s="61">
        <f t="shared" ref="R9:R15" si="6">ROUND((Q9*I9),0)</f>
        <v>293512</v>
      </c>
      <c r="S9" s="61">
        <f t="shared" ref="S9:S34" si="7">R9+G9</f>
        <v>5448559</v>
      </c>
      <c r="T9" s="56">
        <v>0</v>
      </c>
      <c r="U9" s="62">
        <f>S9-T9</f>
        <v>5448559</v>
      </c>
    </row>
    <row r="10" spans="1:21" s="31" customFormat="1" ht="13.5" thickBot="1" x14ac:dyDescent="0.3">
      <c r="A10" s="54"/>
      <c r="B10" s="54" t="s">
        <v>50</v>
      </c>
      <c r="C10" s="55" t="s">
        <v>20</v>
      </c>
      <c r="D10" s="77" t="s">
        <v>19</v>
      </c>
      <c r="E10" s="54">
        <f>ROUND(I10*I4,2)</f>
        <v>83.38</v>
      </c>
      <c r="F10" s="56">
        <v>30900</v>
      </c>
      <c r="G10" s="56">
        <f t="shared" si="1"/>
        <v>2576442</v>
      </c>
      <c r="H10" s="72">
        <v>45.36</v>
      </c>
      <c r="I10" s="73">
        <f t="shared" si="2"/>
        <v>54.43</v>
      </c>
      <c r="J10" s="57">
        <v>1967</v>
      </c>
      <c r="K10" s="57">
        <v>2001</v>
      </c>
      <c r="L10" s="57">
        <v>60</v>
      </c>
      <c r="M10" s="58">
        <v>5500</v>
      </c>
      <c r="N10" s="59">
        <f t="shared" si="3"/>
        <v>34</v>
      </c>
      <c r="O10" s="60">
        <f t="shared" si="4"/>
        <v>51</v>
      </c>
      <c r="P10" s="61">
        <f t="shared" si="0"/>
        <v>2805</v>
      </c>
      <c r="Q10" s="61">
        <f t="shared" si="5"/>
        <v>2695</v>
      </c>
      <c r="R10" s="61">
        <f t="shared" si="6"/>
        <v>146689</v>
      </c>
      <c r="S10" s="61">
        <f t="shared" si="7"/>
        <v>2723131</v>
      </c>
      <c r="T10" s="56">
        <v>0</v>
      </c>
      <c r="U10" s="62">
        <f t="shared" ref="U10:U34" si="8">S10-T10</f>
        <v>2723131</v>
      </c>
    </row>
    <row r="11" spans="1:21" ht="14.25" thickBot="1" x14ac:dyDescent="0.3">
      <c r="A11" s="63">
        <v>84</v>
      </c>
      <c r="B11" s="64" t="s">
        <v>14</v>
      </c>
      <c r="C11" s="65" t="s">
        <v>20</v>
      </c>
      <c r="D11" s="64" t="s">
        <v>17</v>
      </c>
      <c r="E11" s="54">
        <f>ROUND(I11*I4,2)</f>
        <v>46.72</v>
      </c>
      <c r="F11" s="56">
        <v>30900</v>
      </c>
      <c r="G11" s="56">
        <f t="shared" si="1"/>
        <v>1443648</v>
      </c>
      <c r="H11" s="72">
        <v>25.42</v>
      </c>
      <c r="I11" s="73">
        <f t="shared" si="2"/>
        <v>30.5</v>
      </c>
      <c r="J11" s="57">
        <v>1967</v>
      </c>
      <c r="K11" s="57">
        <v>2001</v>
      </c>
      <c r="L11" s="57">
        <v>60</v>
      </c>
      <c r="M11" s="58">
        <v>5500</v>
      </c>
      <c r="N11" s="59">
        <f t="shared" ref="N11:N12" si="9">K11-J11</f>
        <v>34</v>
      </c>
      <c r="O11" s="60">
        <f t="shared" ref="O11:O12" si="10">IF(N11&gt;=5,90*N11/L11,0)</f>
        <v>51</v>
      </c>
      <c r="P11" s="61">
        <f t="shared" ref="P11:P12" si="11">M11/100*O11</f>
        <v>2805</v>
      </c>
      <c r="Q11" s="61">
        <f t="shared" ref="Q11:Q12" si="12">ROUND((M11-P11),0)</f>
        <v>2695</v>
      </c>
      <c r="R11" s="61">
        <f t="shared" ref="R11:R12" si="13">ROUND((Q11*I11),0)</f>
        <v>82198</v>
      </c>
      <c r="S11" s="61">
        <f t="shared" si="7"/>
        <v>1525846</v>
      </c>
      <c r="T11" s="56">
        <f t="shared" ref="T11:T32" si="14">ROUND(S11*66.67%,0)</f>
        <v>1017282</v>
      </c>
      <c r="U11" s="62">
        <f t="shared" si="8"/>
        <v>508564</v>
      </c>
    </row>
    <row r="12" spans="1:21" ht="14.25" thickBot="1" x14ac:dyDescent="0.3">
      <c r="A12" s="53"/>
      <c r="B12" s="64" t="s">
        <v>18</v>
      </c>
      <c r="C12" s="65" t="s">
        <v>20</v>
      </c>
      <c r="D12" s="64" t="s">
        <v>17</v>
      </c>
      <c r="E12" s="54">
        <f>ROUND(I12*I4,2)</f>
        <v>46.72</v>
      </c>
      <c r="F12" s="56">
        <v>30900</v>
      </c>
      <c r="G12" s="56">
        <f t="shared" si="1"/>
        <v>1443648</v>
      </c>
      <c r="H12" s="72">
        <v>25.42</v>
      </c>
      <c r="I12" s="73">
        <f t="shared" si="2"/>
        <v>30.5</v>
      </c>
      <c r="J12" s="57">
        <v>1967</v>
      </c>
      <c r="K12" s="57">
        <v>2001</v>
      </c>
      <c r="L12" s="57">
        <v>60</v>
      </c>
      <c r="M12" s="58">
        <v>5500</v>
      </c>
      <c r="N12" s="59">
        <f t="shared" si="9"/>
        <v>34</v>
      </c>
      <c r="O12" s="60">
        <f t="shared" si="10"/>
        <v>51</v>
      </c>
      <c r="P12" s="61">
        <f t="shared" si="11"/>
        <v>2805</v>
      </c>
      <c r="Q12" s="61">
        <f t="shared" si="12"/>
        <v>2695</v>
      </c>
      <c r="R12" s="61">
        <f t="shared" si="13"/>
        <v>82198</v>
      </c>
      <c r="S12" s="61">
        <f t="shared" si="7"/>
        <v>1525846</v>
      </c>
      <c r="T12" s="56">
        <f t="shared" si="14"/>
        <v>1017282</v>
      </c>
      <c r="U12" s="62">
        <f t="shared" si="8"/>
        <v>508564</v>
      </c>
    </row>
    <row r="13" spans="1:21" ht="14.25" thickBot="1" x14ac:dyDescent="0.3">
      <c r="A13" s="63"/>
      <c r="B13" s="64" t="s">
        <v>14</v>
      </c>
      <c r="C13" s="65" t="s">
        <v>20</v>
      </c>
      <c r="D13" s="64" t="s">
        <v>17</v>
      </c>
      <c r="E13" s="54">
        <f>ROUND(I13*I4,2)</f>
        <v>46.72</v>
      </c>
      <c r="F13" s="56">
        <v>30900</v>
      </c>
      <c r="G13" s="56">
        <f t="shared" si="1"/>
        <v>1443648</v>
      </c>
      <c r="H13" s="72">
        <v>25.42</v>
      </c>
      <c r="I13" s="73">
        <f t="shared" si="2"/>
        <v>30.5</v>
      </c>
      <c r="J13" s="57">
        <v>1967</v>
      </c>
      <c r="K13" s="57">
        <v>2001</v>
      </c>
      <c r="L13" s="57">
        <v>60</v>
      </c>
      <c r="M13" s="58">
        <v>5500</v>
      </c>
      <c r="N13" s="59">
        <f t="shared" si="3"/>
        <v>34</v>
      </c>
      <c r="O13" s="60">
        <f t="shared" si="4"/>
        <v>51</v>
      </c>
      <c r="P13" s="61">
        <f t="shared" si="0"/>
        <v>2805</v>
      </c>
      <c r="Q13" s="61">
        <f t="shared" si="5"/>
        <v>2695</v>
      </c>
      <c r="R13" s="61">
        <f t="shared" si="6"/>
        <v>82198</v>
      </c>
      <c r="S13" s="61">
        <f t="shared" si="7"/>
        <v>1525846</v>
      </c>
      <c r="T13" s="56">
        <f t="shared" si="14"/>
        <v>1017282</v>
      </c>
      <c r="U13" s="62">
        <f t="shared" si="8"/>
        <v>508564</v>
      </c>
    </row>
    <row r="14" spans="1:21" ht="14.25" thickBot="1" x14ac:dyDescent="0.3">
      <c r="A14" s="53"/>
      <c r="B14" s="64" t="s">
        <v>18</v>
      </c>
      <c r="C14" s="65" t="s">
        <v>20</v>
      </c>
      <c r="D14" s="64" t="s">
        <v>17</v>
      </c>
      <c r="E14" s="54">
        <f>ROUND(I14*I4,2)</f>
        <v>46.72</v>
      </c>
      <c r="F14" s="56">
        <v>30900</v>
      </c>
      <c r="G14" s="56">
        <f t="shared" si="1"/>
        <v>1443648</v>
      </c>
      <c r="H14" s="72">
        <v>25.42</v>
      </c>
      <c r="I14" s="73">
        <f t="shared" si="2"/>
        <v>30.5</v>
      </c>
      <c r="J14" s="57">
        <v>1967</v>
      </c>
      <c r="K14" s="57">
        <v>2001</v>
      </c>
      <c r="L14" s="57">
        <v>60</v>
      </c>
      <c r="M14" s="58">
        <v>5500</v>
      </c>
      <c r="N14" s="59">
        <f t="shared" si="3"/>
        <v>34</v>
      </c>
      <c r="O14" s="60">
        <f t="shared" si="4"/>
        <v>51</v>
      </c>
      <c r="P14" s="61">
        <f t="shared" si="0"/>
        <v>2805</v>
      </c>
      <c r="Q14" s="61">
        <f t="shared" si="5"/>
        <v>2695</v>
      </c>
      <c r="R14" s="61">
        <f t="shared" si="6"/>
        <v>82198</v>
      </c>
      <c r="S14" s="61">
        <f t="shared" si="7"/>
        <v>1525846</v>
      </c>
      <c r="T14" s="56">
        <f t="shared" si="14"/>
        <v>1017282</v>
      </c>
      <c r="U14" s="62">
        <f t="shared" si="8"/>
        <v>508564</v>
      </c>
    </row>
    <row r="15" spans="1:21" ht="39" thickBot="1" x14ac:dyDescent="0.3">
      <c r="A15" s="53">
        <v>83</v>
      </c>
      <c r="B15" s="64" t="s">
        <v>22</v>
      </c>
      <c r="C15" s="65" t="s">
        <v>23</v>
      </c>
      <c r="D15" s="64" t="s">
        <v>17</v>
      </c>
      <c r="E15" s="54">
        <f>ROUND(I15*I4,2)</f>
        <v>46.97</v>
      </c>
      <c r="F15" s="56">
        <v>30900</v>
      </c>
      <c r="G15" s="56">
        <f t="shared" si="1"/>
        <v>1451373</v>
      </c>
      <c r="H15" s="72">
        <v>25.55</v>
      </c>
      <c r="I15" s="73">
        <f t="shared" si="2"/>
        <v>30.66</v>
      </c>
      <c r="J15" s="57">
        <v>1967</v>
      </c>
      <c r="K15" s="57">
        <v>2001</v>
      </c>
      <c r="L15" s="57">
        <v>50</v>
      </c>
      <c r="M15" s="58">
        <v>2850</v>
      </c>
      <c r="N15" s="59">
        <f t="shared" si="3"/>
        <v>34</v>
      </c>
      <c r="O15" s="60">
        <f t="shared" si="4"/>
        <v>61.2</v>
      </c>
      <c r="P15" s="61">
        <f>ROUND(M15/100*O15,0)</f>
        <v>1744</v>
      </c>
      <c r="Q15" s="61">
        <f t="shared" si="5"/>
        <v>1106</v>
      </c>
      <c r="R15" s="61">
        <f t="shared" si="6"/>
        <v>33910</v>
      </c>
      <c r="S15" s="61">
        <f t="shared" si="7"/>
        <v>1485283</v>
      </c>
      <c r="T15" s="56">
        <f t="shared" si="14"/>
        <v>990238</v>
      </c>
      <c r="U15" s="62">
        <f t="shared" si="8"/>
        <v>495045</v>
      </c>
    </row>
    <row r="16" spans="1:21" ht="39" thickBot="1" x14ac:dyDescent="0.3">
      <c r="A16" s="63"/>
      <c r="B16" s="64" t="s">
        <v>24</v>
      </c>
      <c r="C16" s="65" t="s">
        <v>23</v>
      </c>
      <c r="D16" s="64" t="s">
        <v>17</v>
      </c>
      <c r="E16" s="54">
        <f>ROUND(I16*I4,2)</f>
        <v>46.97</v>
      </c>
      <c r="F16" s="56">
        <v>30900</v>
      </c>
      <c r="G16" s="56">
        <f t="shared" si="1"/>
        <v>1451373</v>
      </c>
      <c r="H16" s="74">
        <v>25.55</v>
      </c>
      <c r="I16" s="73">
        <f t="shared" si="2"/>
        <v>30.66</v>
      </c>
      <c r="J16" s="57">
        <v>1967</v>
      </c>
      <c r="K16" s="57">
        <v>2001</v>
      </c>
      <c r="L16" s="57">
        <v>50</v>
      </c>
      <c r="M16" s="58">
        <v>2850</v>
      </c>
      <c r="N16" s="59">
        <f t="shared" ref="N16:N17" si="15">K16-J16</f>
        <v>34</v>
      </c>
      <c r="O16" s="60">
        <f t="shared" si="4"/>
        <v>61.2</v>
      </c>
      <c r="P16" s="61">
        <f t="shared" ref="P16:P28" si="16">ROUND(M16/100*O16,0)</f>
        <v>1744</v>
      </c>
      <c r="Q16" s="61">
        <f t="shared" ref="Q16:Q17" si="17">ROUND((M16-P16),0)</f>
        <v>1106</v>
      </c>
      <c r="R16" s="61">
        <f t="shared" ref="R16:R17" si="18">ROUND((Q16*I16),0)</f>
        <v>33910</v>
      </c>
      <c r="S16" s="61">
        <f t="shared" si="7"/>
        <v>1485283</v>
      </c>
      <c r="T16" s="56">
        <f t="shared" si="14"/>
        <v>990238</v>
      </c>
      <c r="U16" s="62">
        <f t="shared" si="8"/>
        <v>495045</v>
      </c>
    </row>
    <row r="17" spans="1:21" ht="39" thickBot="1" x14ac:dyDescent="0.3">
      <c r="A17" s="63"/>
      <c r="B17" s="64" t="s">
        <v>25</v>
      </c>
      <c r="C17" s="65" t="s">
        <v>23</v>
      </c>
      <c r="D17" s="64" t="s">
        <v>17</v>
      </c>
      <c r="E17" s="54">
        <f>ROUND(I17*I4,2)</f>
        <v>23.9</v>
      </c>
      <c r="F17" s="56">
        <v>30900</v>
      </c>
      <c r="G17" s="56">
        <f t="shared" si="1"/>
        <v>738510</v>
      </c>
      <c r="H17" s="74">
        <v>13</v>
      </c>
      <c r="I17" s="73">
        <f t="shared" si="2"/>
        <v>15.6</v>
      </c>
      <c r="J17" s="57">
        <v>1967</v>
      </c>
      <c r="K17" s="57">
        <v>2001</v>
      </c>
      <c r="L17" s="57">
        <v>50</v>
      </c>
      <c r="M17" s="58">
        <v>2850</v>
      </c>
      <c r="N17" s="59">
        <f t="shared" si="15"/>
        <v>34</v>
      </c>
      <c r="O17" s="60">
        <f t="shared" si="4"/>
        <v>61.2</v>
      </c>
      <c r="P17" s="61">
        <f t="shared" si="16"/>
        <v>1744</v>
      </c>
      <c r="Q17" s="61">
        <f t="shared" si="17"/>
        <v>1106</v>
      </c>
      <c r="R17" s="61">
        <f t="shared" si="18"/>
        <v>17254</v>
      </c>
      <c r="S17" s="61">
        <f t="shared" si="7"/>
        <v>755764</v>
      </c>
      <c r="T17" s="56">
        <f t="shared" si="14"/>
        <v>503868</v>
      </c>
      <c r="U17" s="62">
        <f t="shared" si="8"/>
        <v>251896</v>
      </c>
    </row>
    <row r="18" spans="1:21" ht="39" thickBot="1" x14ac:dyDescent="0.3">
      <c r="A18" s="53"/>
      <c r="B18" s="64" t="s">
        <v>26</v>
      </c>
      <c r="C18" s="65" t="s">
        <v>23</v>
      </c>
      <c r="D18" s="64" t="s">
        <v>17</v>
      </c>
      <c r="E18" s="54">
        <f>ROUND(I18*I4,2)</f>
        <v>46.97</v>
      </c>
      <c r="F18" s="56">
        <v>30900</v>
      </c>
      <c r="G18" s="56">
        <f t="shared" si="1"/>
        <v>1451373</v>
      </c>
      <c r="H18" s="74">
        <v>25.55</v>
      </c>
      <c r="I18" s="73">
        <f t="shared" si="2"/>
        <v>30.66</v>
      </c>
      <c r="J18" s="57">
        <v>1967</v>
      </c>
      <c r="K18" s="57">
        <v>2001</v>
      </c>
      <c r="L18" s="57">
        <v>50</v>
      </c>
      <c r="M18" s="58">
        <v>2850</v>
      </c>
      <c r="N18" s="59">
        <f t="shared" ref="N18:N29" si="19">K18-J18</f>
        <v>34</v>
      </c>
      <c r="O18" s="60">
        <f t="shared" ref="O18:O29" si="20">IF(N18&gt;=5,90*N18/L18,0)</f>
        <v>61.2</v>
      </c>
      <c r="P18" s="61">
        <f t="shared" si="16"/>
        <v>1744</v>
      </c>
      <c r="Q18" s="61">
        <f t="shared" ref="Q18:Q29" si="21">ROUND((M18-P18),0)</f>
        <v>1106</v>
      </c>
      <c r="R18" s="61">
        <f t="shared" ref="R18:R29" si="22">ROUND((Q18*I18),0)</f>
        <v>33910</v>
      </c>
      <c r="S18" s="61">
        <f t="shared" si="7"/>
        <v>1485283</v>
      </c>
      <c r="T18" s="56">
        <f t="shared" si="14"/>
        <v>990238</v>
      </c>
      <c r="U18" s="62">
        <f t="shared" si="8"/>
        <v>495045</v>
      </c>
    </row>
    <row r="19" spans="1:21" ht="39" thickBot="1" x14ac:dyDescent="0.3">
      <c r="A19" s="63"/>
      <c r="B19" s="64" t="s">
        <v>27</v>
      </c>
      <c r="C19" s="65" t="s">
        <v>23</v>
      </c>
      <c r="D19" s="64" t="s">
        <v>17</v>
      </c>
      <c r="E19" s="54">
        <f>ROUND(I19*I4,2)</f>
        <v>46.97</v>
      </c>
      <c r="F19" s="56">
        <v>30900</v>
      </c>
      <c r="G19" s="56">
        <f t="shared" si="1"/>
        <v>1451373</v>
      </c>
      <c r="H19" s="74">
        <v>25.55</v>
      </c>
      <c r="I19" s="73">
        <f t="shared" si="2"/>
        <v>30.66</v>
      </c>
      <c r="J19" s="57">
        <v>1967</v>
      </c>
      <c r="K19" s="57">
        <v>2001</v>
      </c>
      <c r="L19" s="57">
        <v>50</v>
      </c>
      <c r="M19" s="58">
        <v>2850</v>
      </c>
      <c r="N19" s="59">
        <f t="shared" si="19"/>
        <v>34</v>
      </c>
      <c r="O19" s="60">
        <f t="shared" si="20"/>
        <v>61.2</v>
      </c>
      <c r="P19" s="61">
        <f t="shared" si="16"/>
        <v>1744</v>
      </c>
      <c r="Q19" s="61">
        <f t="shared" si="21"/>
        <v>1106</v>
      </c>
      <c r="R19" s="61">
        <f t="shared" si="22"/>
        <v>33910</v>
      </c>
      <c r="S19" s="61">
        <f t="shared" si="7"/>
        <v>1485283</v>
      </c>
      <c r="T19" s="56">
        <f t="shared" si="14"/>
        <v>990238</v>
      </c>
      <c r="U19" s="62">
        <f t="shared" si="8"/>
        <v>495045</v>
      </c>
    </row>
    <row r="20" spans="1:21" ht="39" thickBot="1" x14ac:dyDescent="0.3">
      <c r="A20" s="53"/>
      <c r="B20" s="64" t="s">
        <v>28</v>
      </c>
      <c r="C20" s="65" t="s">
        <v>23</v>
      </c>
      <c r="D20" s="64" t="s">
        <v>17</v>
      </c>
      <c r="E20" s="54">
        <f>ROUND(I20*I4,2)</f>
        <v>23.9</v>
      </c>
      <c r="F20" s="56">
        <v>30900</v>
      </c>
      <c r="G20" s="56">
        <f t="shared" si="1"/>
        <v>738510</v>
      </c>
      <c r="H20" s="74">
        <v>13</v>
      </c>
      <c r="I20" s="73">
        <f t="shared" si="2"/>
        <v>15.6</v>
      </c>
      <c r="J20" s="57">
        <v>1967</v>
      </c>
      <c r="K20" s="57">
        <v>2001</v>
      </c>
      <c r="L20" s="57">
        <v>50</v>
      </c>
      <c r="M20" s="58">
        <v>2850</v>
      </c>
      <c r="N20" s="59">
        <f t="shared" si="19"/>
        <v>34</v>
      </c>
      <c r="O20" s="60">
        <f t="shared" si="20"/>
        <v>61.2</v>
      </c>
      <c r="P20" s="61">
        <f t="shared" si="16"/>
        <v>1744</v>
      </c>
      <c r="Q20" s="61">
        <f t="shared" si="21"/>
        <v>1106</v>
      </c>
      <c r="R20" s="61">
        <f t="shared" si="22"/>
        <v>17254</v>
      </c>
      <c r="S20" s="61">
        <f t="shared" si="7"/>
        <v>755764</v>
      </c>
      <c r="T20" s="56">
        <f t="shared" si="14"/>
        <v>503868</v>
      </c>
      <c r="U20" s="62">
        <f t="shared" si="8"/>
        <v>251896</v>
      </c>
    </row>
    <row r="21" spans="1:21" ht="39" thickBot="1" x14ac:dyDescent="0.3">
      <c r="A21" s="63"/>
      <c r="B21" s="64" t="s">
        <v>29</v>
      </c>
      <c r="C21" s="65" t="s">
        <v>23</v>
      </c>
      <c r="D21" s="64" t="s">
        <v>17</v>
      </c>
      <c r="E21" s="54">
        <f>ROUND(I21*I4,2)</f>
        <v>13.6</v>
      </c>
      <c r="F21" s="56">
        <v>30900</v>
      </c>
      <c r="G21" s="56">
        <f t="shared" si="1"/>
        <v>420240</v>
      </c>
      <c r="H21" s="74">
        <v>7.4</v>
      </c>
      <c r="I21" s="73">
        <f t="shared" si="2"/>
        <v>8.8800000000000008</v>
      </c>
      <c r="J21" s="57">
        <v>1967</v>
      </c>
      <c r="K21" s="57">
        <v>2001</v>
      </c>
      <c r="L21" s="57">
        <v>50</v>
      </c>
      <c r="M21" s="58">
        <v>2850</v>
      </c>
      <c r="N21" s="59">
        <f t="shared" si="19"/>
        <v>34</v>
      </c>
      <c r="O21" s="60">
        <f t="shared" si="20"/>
        <v>61.2</v>
      </c>
      <c r="P21" s="61">
        <f t="shared" si="16"/>
        <v>1744</v>
      </c>
      <c r="Q21" s="61">
        <f t="shared" si="21"/>
        <v>1106</v>
      </c>
      <c r="R21" s="61">
        <f t="shared" si="22"/>
        <v>9821</v>
      </c>
      <c r="S21" s="61">
        <f t="shared" si="7"/>
        <v>430061</v>
      </c>
      <c r="T21" s="56">
        <f t="shared" si="14"/>
        <v>286722</v>
      </c>
      <c r="U21" s="62">
        <f t="shared" si="8"/>
        <v>143339</v>
      </c>
    </row>
    <row r="22" spans="1:21" ht="39" thickBot="1" x14ac:dyDescent="0.3">
      <c r="A22" s="53">
        <v>85</v>
      </c>
      <c r="B22" s="64" t="s">
        <v>22</v>
      </c>
      <c r="C22" s="65" t="s">
        <v>23</v>
      </c>
      <c r="D22" s="64" t="s">
        <v>17</v>
      </c>
      <c r="E22" s="54">
        <f>ROUND(I22*I4,2)</f>
        <v>44.51</v>
      </c>
      <c r="F22" s="56">
        <v>30900</v>
      </c>
      <c r="G22" s="56">
        <f t="shared" si="1"/>
        <v>1375359</v>
      </c>
      <c r="H22" s="72">
        <v>24.22</v>
      </c>
      <c r="I22" s="73">
        <f t="shared" si="2"/>
        <v>29.06</v>
      </c>
      <c r="J22" s="57">
        <v>1967</v>
      </c>
      <c r="K22" s="57">
        <v>2001</v>
      </c>
      <c r="L22" s="57">
        <v>50</v>
      </c>
      <c r="M22" s="58">
        <v>2850</v>
      </c>
      <c r="N22" s="59">
        <f t="shared" si="19"/>
        <v>34</v>
      </c>
      <c r="O22" s="60">
        <f t="shared" si="20"/>
        <v>61.2</v>
      </c>
      <c r="P22" s="61">
        <f t="shared" si="16"/>
        <v>1744</v>
      </c>
      <c r="Q22" s="61">
        <f t="shared" si="21"/>
        <v>1106</v>
      </c>
      <c r="R22" s="61">
        <f t="shared" si="22"/>
        <v>32140</v>
      </c>
      <c r="S22" s="61">
        <f t="shared" si="7"/>
        <v>1407499</v>
      </c>
      <c r="T22" s="56">
        <f t="shared" si="14"/>
        <v>938380</v>
      </c>
      <c r="U22" s="62">
        <f t="shared" si="8"/>
        <v>469119</v>
      </c>
    </row>
    <row r="23" spans="1:21" ht="39" thickBot="1" x14ac:dyDescent="0.3">
      <c r="A23" s="63"/>
      <c r="B23" s="64" t="s">
        <v>24</v>
      </c>
      <c r="C23" s="65" t="s">
        <v>23</v>
      </c>
      <c r="D23" s="64" t="s">
        <v>17</v>
      </c>
      <c r="E23" s="54">
        <f>ROUND(I23*I4,2)</f>
        <v>44.51</v>
      </c>
      <c r="F23" s="56">
        <v>30900</v>
      </c>
      <c r="G23" s="56">
        <f t="shared" si="1"/>
        <v>1375359</v>
      </c>
      <c r="H23" s="72">
        <v>24.22</v>
      </c>
      <c r="I23" s="73">
        <f t="shared" si="2"/>
        <v>29.06</v>
      </c>
      <c r="J23" s="57">
        <v>1967</v>
      </c>
      <c r="K23" s="57">
        <v>2001</v>
      </c>
      <c r="L23" s="57">
        <v>50</v>
      </c>
      <c r="M23" s="58">
        <v>2850</v>
      </c>
      <c r="N23" s="59">
        <f t="shared" si="19"/>
        <v>34</v>
      </c>
      <c r="O23" s="60">
        <f t="shared" si="20"/>
        <v>61.2</v>
      </c>
      <c r="P23" s="61">
        <f t="shared" si="16"/>
        <v>1744</v>
      </c>
      <c r="Q23" s="61">
        <f t="shared" si="21"/>
        <v>1106</v>
      </c>
      <c r="R23" s="61">
        <f t="shared" si="22"/>
        <v>32140</v>
      </c>
      <c r="S23" s="61">
        <f t="shared" si="7"/>
        <v>1407499</v>
      </c>
      <c r="T23" s="56">
        <f t="shared" si="14"/>
        <v>938380</v>
      </c>
      <c r="U23" s="62">
        <f t="shared" si="8"/>
        <v>469119</v>
      </c>
    </row>
    <row r="24" spans="1:21" ht="39" thickBot="1" x14ac:dyDescent="0.3">
      <c r="A24" s="53"/>
      <c r="B24" s="64" t="s">
        <v>25</v>
      </c>
      <c r="C24" s="65" t="s">
        <v>23</v>
      </c>
      <c r="D24" s="64" t="s">
        <v>17</v>
      </c>
      <c r="E24" s="54">
        <f>ROUND(I24*I4,2)</f>
        <v>25.73</v>
      </c>
      <c r="F24" s="56">
        <v>30900</v>
      </c>
      <c r="G24" s="56">
        <f t="shared" si="1"/>
        <v>795057</v>
      </c>
      <c r="H24" s="74">
        <v>14</v>
      </c>
      <c r="I24" s="73">
        <f>ROUND(H24*1.2,2)</f>
        <v>16.8</v>
      </c>
      <c r="J24" s="57">
        <v>1967</v>
      </c>
      <c r="K24" s="57">
        <v>2001</v>
      </c>
      <c r="L24" s="57">
        <v>50</v>
      </c>
      <c r="M24" s="58">
        <v>2850</v>
      </c>
      <c r="N24" s="59">
        <f t="shared" si="19"/>
        <v>34</v>
      </c>
      <c r="O24" s="60">
        <f t="shared" si="20"/>
        <v>61.2</v>
      </c>
      <c r="P24" s="61">
        <f t="shared" si="16"/>
        <v>1744</v>
      </c>
      <c r="Q24" s="61">
        <f t="shared" si="21"/>
        <v>1106</v>
      </c>
      <c r="R24" s="61">
        <f t="shared" si="22"/>
        <v>18581</v>
      </c>
      <c r="S24" s="61">
        <f t="shared" si="7"/>
        <v>813638</v>
      </c>
      <c r="T24" s="56">
        <f t="shared" si="14"/>
        <v>542452</v>
      </c>
      <c r="U24" s="62">
        <f t="shared" si="8"/>
        <v>271186</v>
      </c>
    </row>
    <row r="25" spans="1:21" ht="39" thickBot="1" x14ac:dyDescent="0.3">
      <c r="A25" s="63"/>
      <c r="B25" s="64" t="s">
        <v>26</v>
      </c>
      <c r="C25" s="65" t="s">
        <v>23</v>
      </c>
      <c r="D25" s="64" t="s">
        <v>17</v>
      </c>
      <c r="E25" s="54">
        <f>ROUND(I25*I4,2)</f>
        <v>44.51</v>
      </c>
      <c r="F25" s="56">
        <v>30900</v>
      </c>
      <c r="G25" s="56">
        <f t="shared" si="1"/>
        <v>1375359</v>
      </c>
      <c r="H25" s="72">
        <v>24.22</v>
      </c>
      <c r="I25" s="73">
        <f t="shared" si="2"/>
        <v>29.06</v>
      </c>
      <c r="J25" s="57">
        <v>1967</v>
      </c>
      <c r="K25" s="57">
        <v>2001</v>
      </c>
      <c r="L25" s="57">
        <v>50</v>
      </c>
      <c r="M25" s="58">
        <v>2850</v>
      </c>
      <c r="N25" s="59">
        <f t="shared" si="19"/>
        <v>34</v>
      </c>
      <c r="O25" s="60">
        <f t="shared" si="20"/>
        <v>61.2</v>
      </c>
      <c r="P25" s="61">
        <f t="shared" si="16"/>
        <v>1744</v>
      </c>
      <c r="Q25" s="61">
        <f t="shared" si="21"/>
        <v>1106</v>
      </c>
      <c r="R25" s="61">
        <f t="shared" si="22"/>
        <v>32140</v>
      </c>
      <c r="S25" s="61">
        <f t="shared" si="7"/>
        <v>1407499</v>
      </c>
      <c r="T25" s="56">
        <f t="shared" si="14"/>
        <v>938380</v>
      </c>
      <c r="U25" s="62">
        <f t="shared" si="8"/>
        <v>469119</v>
      </c>
    </row>
    <row r="26" spans="1:21" ht="39" thickBot="1" x14ac:dyDescent="0.3">
      <c r="A26" s="63"/>
      <c r="B26" s="64" t="s">
        <v>30</v>
      </c>
      <c r="C26" s="65" t="s">
        <v>23</v>
      </c>
      <c r="D26" s="64" t="s">
        <v>17</v>
      </c>
      <c r="E26" s="54">
        <f>ROUND(I26*I4,2)</f>
        <v>25.73</v>
      </c>
      <c r="F26" s="56">
        <v>30900</v>
      </c>
      <c r="G26" s="56">
        <f t="shared" si="1"/>
        <v>795057</v>
      </c>
      <c r="H26" s="74">
        <v>14</v>
      </c>
      <c r="I26" s="73">
        <f t="shared" si="2"/>
        <v>16.8</v>
      </c>
      <c r="J26" s="57">
        <v>1967</v>
      </c>
      <c r="K26" s="57">
        <v>2001</v>
      </c>
      <c r="L26" s="57">
        <v>50</v>
      </c>
      <c r="M26" s="58">
        <v>2850</v>
      </c>
      <c r="N26" s="59">
        <f t="shared" si="19"/>
        <v>34</v>
      </c>
      <c r="O26" s="60">
        <f t="shared" si="20"/>
        <v>61.2</v>
      </c>
      <c r="P26" s="61">
        <f t="shared" si="16"/>
        <v>1744</v>
      </c>
      <c r="Q26" s="61">
        <f t="shared" si="21"/>
        <v>1106</v>
      </c>
      <c r="R26" s="61">
        <f t="shared" si="22"/>
        <v>18581</v>
      </c>
      <c r="S26" s="61">
        <f t="shared" si="7"/>
        <v>813638</v>
      </c>
      <c r="T26" s="56">
        <f t="shared" si="14"/>
        <v>542452</v>
      </c>
      <c r="U26" s="62">
        <f t="shared" si="8"/>
        <v>271186</v>
      </c>
    </row>
    <row r="27" spans="1:21" ht="39" thickBot="1" x14ac:dyDescent="0.3">
      <c r="A27" s="53"/>
      <c r="B27" s="64" t="s">
        <v>27</v>
      </c>
      <c r="C27" s="65" t="s">
        <v>23</v>
      </c>
      <c r="D27" s="64" t="s">
        <v>17</v>
      </c>
      <c r="E27" s="54">
        <f>ROUND(I27*I4,2)</f>
        <v>44.51</v>
      </c>
      <c r="F27" s="56">
        <v>30900</v>
      </c>
      <c r="G27" s="56">
        <f t="shared" si="1"/>
        <v>1375359</v>
      </c>
      <c r="H27" s="72">
        <v>24.22</v>
      </c>
      <c r="I27" s="73">
        <f t="shared" si="2"/>
        <v>29.06</v>
      </c>
      <c r="J27" s="57">
        <v>1967</v>
      </c>
      <c r="K27" s="57">
        <v>2001</v>
      </c>
      <c r="L27" s="57">
        <v>50</v>
      </c>
      <c r="M27" s="58">
        <v>2850</v>
      </c>
      <c r="N27" s="59">
        <f t="shared" si="19"/>
        <v>34</v>
      </c>
      <c r="O27" s="60">
        <f t="shared" si="20"/>
        <v>61.2</v>
      </c>
      <c r="P27" s="61">
        <f t="shared" si="16"/>
        <v>1744</v>
      </c>
      <c r="Q27" s="61">
        <f t="shared" si="21"/>
        <v>1106</v>
      </c>
      <c r="R27" s="61">
        <f t="shared" si="22"/>
        <v>32140</v>
      </c>
      <c r="S27" s="61">
        <f t="shared" si="7"/>
        <v>1407499</v>
      </c>
      <c r="T27" s="56">
        <f t="shared" si="14"/>
        <v>938380</v>
      </c>
      <c r="U27" s="62">
        <f t="shared" si="8"/>
        <v>469119</v>
      </c>
    </row>
    <row r="28" spans="1:21" ht="39" thickBot="1" x14ac:dyDescent="0.3">
      <c r="A28" s="63"/>
      <c r="B28" s="64" t="s">
        <v>31</v>
      </c>
      <c r="C28" s="65" t="s">
        <v>23</v>
      </c>
      <c r="D28" s="64" t="s">
        <v>17</v>
      </c>
      <c r="E28" s="54">
        <f>ROUND(I28*I4,2)</f>
        <v>25.73</v>
      </c>
      <c r="F28" s="56">
        <v>30900</v>
      </c>
      <c r="G28" s="56">
        <f t="shared" si="1"/>
        <v>795057</v>
      </c>
      <c r="H28" s="74">
        <v>14</v>
      </c>
      <c r="I28" s="73">
        <f t="shared" si="2"/>
        <v>16.8</v>
      </c>
      <c r="J28" s="57">
        <v>1967</v>
      </c>
      <c r="K28" s="57">
        <v>2001</v>
      </c>
      <c r="L28" s="57">
        <v>50</v>
      </c>
      <c r="M28" s="58">
        <v>2850</v>
      </c>
      <c r="N28" s="59">
        <f t="shared" si="19"/>
        <v>34</v>
      </c>
      <c r="O28" s="60">
        <f t="shared" si="20"/>
        <v>61.2</v>
      </c>
      <c r="P28" s="61">
        <f t="shared" si="16"/>
        <v>1744</v>
      </c>
      <c r="Q28" s="61">
        <f t="shared" si="21"/>
        <v>1106</v>
      </c>
      <c r="R28" s="61">
        <f t="shared" si="22"/>
        <v>18581</v>
      </c>
      <c r="S28" s="61">
        <f t="shared" si="7"/>
        <v>813638</v>
      </c>
      <c r="T28" s="56">
        <f t="shared" si="14"/>
        <v>542452</v>
      </c>
      <c r="U28" s="62">
        <f t="shared" si="8"/>
        <v>271186</v>
      </c>
    </row>
    <row r="29" spans="1:21" ht="14.25" thickBot="1" x14ac:dyDescent="0.3">
      <c r="A29" s="53">
        <v>219</v>
      </c>
      <c r="B29" s="64" t="s">
        <v>32</v>
      </c>
      <c r="C29" s="65" t="s">
        <v>20</v>
      </c>
      <c r="D29" s="64" t="s">
        <v>17</v>
      </c>
      <c r="E29" s="54">
        <f>ROUND(I29*I4,2)</f>
        <v>19.850000000000001</v>
      </c>
      <c r="F29" s="56">
        <v>30900</v>
      </c>
      <c r="G29" s="56">
        <f t="shared" si="1"/>
        <v>613365</v>
      </c>
      <c r="H29" s="72">
        <v>10.8</v>
      </c>
      <c r="I29" s="73">
        <f t="shared" si="2"/>
        <v>12.96</v>
      </c>
      <c r="J29" s="57">
        <v>1967</v>
      </c>
      <c r="K29" s="57">
        <v>2001</v>
      </c>
      <c r="L29" s="57">
        <v>60</v>
      </c>
      <c r="M29" s="58">
        <v>5500</v>
      </c>
      <c r="N29" s="59">
        <f t="shared" si="19"/>
        <v>34</v>
      </c>
      <c r="O29" s="60">
        <f t="shared" si="20"/>
        <v>51</v>
      </c>
      <c r="P29" s="61">
        <f t="shared" ref="P29" si="23">M29/100*O29</f>
        <v>2805</v>
      </c>
      <c r="Q29" s="61">
        <f t="shared" si="21"/>
        <v>2695</v>
      </c>
      <c r="R29" s="61">
        <f t="shared" si="22"/>
        <v>34927</v>
      </c>
      <c r="S29" s="61">
        <f t="shared" si="7"/>
        <v>648292</v>
      </c>
      <c r="T29" s="56">
        <f t="shared" si="14"/>
        <v>432216</v>
      </c>
      <c r="U29" s="62">
        <f t="shared" si="8"/>
        <v>216076</v>
      </c>
    </row>
    <row r="30" spans="1:21" ht="14.25" thickBot="1" x14ac:dyDescent="0.3">
      <c r="A30" s="53"/>
      <c r="B30" s="64" t="s">
        <v>33</v>
      </c>
      <c r="C30" s="65" t="s">
        <v>20</v>
      </c>
      <c r="D30" s="64" t="s">
        <v>19</v>
      </c>
      <c r="E30" s="54">
        <f>ROUND(I30*I4,2)</f>
        <v>31.45</v>
      </c>
      <c r="F30" s="56">
        <v>30900</v>
      </c>
      <c r="G30" s="56">
        <f t="shared" si="1"/>
        <v>971805</v>
      </c>
      <c r="H30" s="72">
        <v>17.11</v>
      </c>
      <c r="I30" s="73">
        <f t="shared" si="2"/>
        <v>20.53</v>
      </c>
      <c r="J30" s="57">
        <v>1967</v>
      </c>
      <c r="K30" s="57">
        <v>2001</v>
      </c>
      <c r="L30" s="57">
        <v>60</v>
      </c>
      <c r="M30" s="58">
        <v>5500</v>
      </c>
      <c r="N30" s="59">
        <f t="shared" ref="N30:N36" si="24">K30-J30</f>
        <v>34</v>
      </c>
      <c r="O30" s="60">
        <f t="shared" ref="O30:O36" si="25">IF(N30&gt;=5,90*N30/L30,0)</f>
        <v>51</v>
      </c>
      <c r="P30" s="61">
        <f t="shared" ref="P30:P36" si="26">M30/100*O30</f>
        <v>2805</v>
      </c>
      <c r="Q30" s="61">
        <f t="shared" ref="Q30:Q36" si="27">ROUND((M30-P30),0)</f>
        <v>2695</v>
      </c>
      <c r="R30" s="61">
        <f t="shared" ref="R30:R36" si="28">ROUND((Q30*I30),0)</f>
        <v>55328</v>
      </c>
      <c r="S30" s="61">
        <f t="shared" si="7"/>
        <v>1027133</v>
      </c>
      <c r="T30" s="66">
        <v>0</v>
      </c>
      <c r="U30" s="62">
        <f t="shared" si="8"/>
        <v>1027133</v>
      </c>
    </row>
    <row r="31" spans="1:21" ht="14.25" thickBot="1" x14ac:dyDescent="0.3">
      <c r="A31" s="53"/>
      <c r="B31" s="64" t="s">
        <v>34</v>
      </c>
      <c r="C31" s="65" t="s">
        <v>20</v>
      </c>
      <c r="D31" s="64" t="s">
        <v>17</v>
      </c>
      <c r="E31" s="54">
        <f>ROUND(I31*I4,2)</f>
        <v>30.91</v>
      </c>
      <c r="F31" s="56">
        <v>30900</v>
      </c>
      <c r="G31" s="56">
        <f t="shared" si="1"/>
        <v>955119</v>
      </c>
      <c r="H31" s="72">
        <v>16.82</v>
      </c>
      <c r="I31" s="73">
        <f t="shared" si="2"/>
        <v>20.18</v>
      </c>
      <c r="J31" s="57">
        <v>1967</v>
      </c>
      <c r="K31" s="57">
        <v>2001</v>
      </c>
      <c r="L31" s="57">
        <v>60</v>
      </c>
      <c r="M31" s="58">
        <v>5500</v>
      </c>
      <c r="N31" s="59">
        <f t="shared" si="24"/>
        <v>34</v>
      </c>
      <c r="O31" s="60">
        <f t="shared" si="25"/>
        <v>51</v>
      </c>
      <c r="P31" s="61">
        <f t="shared" si="26"/>
        <v>2805</v>
      </c>
      <c r="Q31" s="61">
        <f t="shared" si="27"/>
        <v>2695</v>
      </c>
      <c r="R31" s="61">
        <f t="shared" si="28"/>
        <v>54385</v>
      </c>
      <c r="S31" s="61">
        <f t="shared" si="7"/>
        <v>1009504</v>
      </c>
      <c r="T31" s="56">
        <f t="shared" si="14"/>
        <v>673036</v>
      </c>
      <c r="U31" s="62">
        <f t="shared" si="8"/>
        <v>336468</v>
      </c>
    </row>
    <row r="32" spans="1:21" ht="26.25" thickBot="1" x14ac:dyDescent="0.3">
      <c r="A32" s="53"/>
      <c r="B32" s="64" t="s">
        <v>35</v>
      </c>
      <c r="C32" s="65" t="s">
        <v>20</v>
      </c>
      <c r="D32" s="64" t="s">
        <v>17</v>
      </c>
      <c r="E32" s="54">
        <f>ROUND(I32*I4,2)</f>
        <v>12.87</v>
      </c>
      <c r="F32" s="56">
        <v>30900</v>
      </c>
      <c r="G32" s="56">
        <f t="shared" si="1"/>
        <v>397683</v>
      </c>
      <c r="H32" s="72">
        <v>7</v>
      </c>
      <c r="I32" s="73">
        <f t="shared" si="2"/>
        <v>8.4</v>
      </c>
      <c r="J32" s="57">
        <v>1967</v>
      </c>
      <c r="K32" s="57">
        <v>2001</v>
      </c>
      <c r="L32" s="57">
        <v>50</v>
      </c>
      <c r="M32" s="58">
        <v>5500</v>
      </c>
      <c r="N32" s="59">
        <f t="shared" si="24"/>
        <v>34</v>
      </c>
      <c r="O32" s="60">
        <f t="shared" si="25"/>
        <v>61.2</v>
      </c>
      <c r="P32" s="61">
        <f t="shared" si="26"/>
        <v>3366</v>
      </c>
      <c r="Q32" s="61">
        <f t="shared" si="27"/>
        <v>2134</v>
      </c>
      <c r="R32" s="61">
        <f t="shared" si="28"/>
        <v>17926</v>
      </c>
      <c r="S32" s="61">
        <f t="shared" si="7"/>
        <v>415609</v>
      </c>
      <c r="T32" s="56">
        <f t="shared" si="14"/>
        <v>277087</v>
      </c>
      <c r="U32" s="62">
        <f t="shared" si="8"/>
        <v>138522</v>
      </c>
    </row>
    <row r="33" spans="1:22" ht="39" thickBot="1" x14ac:dyDescent="0.3">
      <c r="A33" s="53"/>
      <c r="B33" s="64" t="s">
        <v>36</v>
      </c>
      <c r="C33" s="65" t="s">
        <v>23</v>
      </c>
      <c r="D33" s="76" t="s">
        <v>19</v>
      </c>
      <c r="E33" s="54">
        <f>ROUND(I33*I4,2)</f>
        <v>5.51</v>
      </c>
      <c r="F33" s="56">
        <v>30900</v>
      </c>
      <c r="G33" s="56">
        <f t="shared" si="1"/>
        <v>170259</v>
      </c>
      <c r="H33" s="74">
        <v>3</v>
      </c>
      <c r="I33" s="73">
        <f t="shared" si="2"/>
        <v>3.6</v>
      </c>
      <c r="J33" s="57">
        <v>1967</v>
      </c>
      <c r="K33" s="57">
        <v>2001</v>
      </c>
      <c r="L33" s="57">
        <v>50</v>
      </c>
      <c r="M33" s="58">
        <v>2850</v>
      </c>
      <c r="N33" s="59">
        <f t="shared" si="24"/>
        <v>34</v>
      </c>
      <c r="O33" s="60">
        <f t="shared" si="25"/>
        <v>61.2</v>
      </c>
      <c r="P33" s="61">
        <f>ROUND(M33/100*O33,0)</f>
        <v>1744</v>
      </c>
      <c r="Q33" s="61">
        <f t="shared" si="27"/>
        <v>1106</v>
      </c>
      <c r="R33" s="61">
        <f t="shared" si="28"/>
        <v>3982</v>
      </c>
      <c r="S33" s="61">
        <f t="shared" si="7"/>
        <v>174241</v>
      </c>
      <c r="T33" s="56">
        <v>0</v>
      </c>
      <c r="U33" s="62">
        <f t="shared" si="8"/>
        <v>174241</v>
      </c>
    </row>
    <row r="34" spans="1:22" ht="14.25" thickBot="1" x14ac:dyDescent="0.3">
      <c r="A34" s="53"/>
      <c r="B34" s="54" t="s">
        <v>37</v>
      </c>
      <c r="C34" s="65" t="s">
        <v>20</v>
      </c>
      <c r="D34" s="64" t="s">
        <v>19</v>
      </c>
      <c r="E34" s="54">
        <f>ROUND(I34*I4,2)</f>
        <v>84.83</v>
      </c>
      <c r="F34" s="56">
        <v>30900</v>
      </c>
      <c r="G34" s="56">
        <f t="shared" si="1"/>
        <v>2621247</v>
      </c>
      <c r="H34" s="74">
        <v>46.15</v>
      </c>
      <c r="I34" s="73">
        <f t="shared" si="2"/>
        <v>55.38</v>
      </c>
      <c r="J34" s="57">
        <v>1967</v>
      </c>
      <c r="K34" s="57">
        <v>2001</v>
      </c>
      <c r="L34" s="57">
        <v>50</v>
      </c>
      <c r="M34" s="58">
        <v>5500</v>
      </c>
      <c r="N34" s="59">
        <f t="shared" si="24"/>
        <v>34</v>
      </c>
      <c r="O34" s="60">
        <f t="shared" si="25"/>
        <v>61.2</v>
      </c>
      <c r="P34" s="61">
        <f t="shared" si="26"/>
        <v>3366</v>
      </c>
      <c r="Q34" s="61">
        <f t="shared" si="27"/>
        <v>2134</v>
      </c>
      <c r="R34" s="61">
        <f t="shared" si="28"/>
        <v>118181</v>
      </c>
      <c r="S34" s="61">
        <f t="shared" si="7"/>
        <v>2739428</v>
      </c>
      <c r="T34" s="66">
        <v>0</v>
      </c>
      <c r="U34" s="62">
        <f t="shared" si="8"/>
        <v>2739428</v>
      </c>
    </row>
    <row r="35" spans="1:22" ht="14.25" thickBot="1" x14ac:dyDescent="0.3">
      <c r="A35" s="53"/>
      <c r="B35" s="67" t="s">
        <v>41</v>
      </c>
      <c r="C35" s="65"/>
      <c r="D35" s="64"/>
      <c r="E35" s="67">
        <f>SUM(E8:E34)</f>
        <v>1210.4000000000001</v>
      </c>
      <c r="F35" s="68"/>
      <c r="G35" s="68"/>
      <c r="H35" s="74"/>
      <c r="I35" s="75">
        <f>SUM(I8:I34)</f>
        <v>790.17999999999972</v>
      </c>
      <c r="J35" s="57">
        <v>0</v>
      </c>
      <c r="K35" s="57">
        <v>0</v>
      </c>
      <c r="L35" s="57">
        <v>0</v>
      </c>
      <c r="M35" s="58">
        <v>0</v>
      </c>
      <c r="N35" s="59">
        <f t="shared" ref="N35" si="29">K35-J35</f>
        <v>0</v>
      </c>
      <c r="O35" s="60">
        <f t="shared" ref="O35" si="30">IF(N35&gt;=5,90*N35/L35,0)</f>
        <v>0</v>
      </c>
      <c r="P35" s="61">
        <f t="shared" ref="P35" si="31">M35/100*O35</f>
        <v>0</v>
      </c>
      <c r="Q35" s="61">
        <f t="shared" ref="Q35" si="32">ROUND((M35-P35),0)</f>
        <v>0</v>
      </c>
      <c r="R35" s="61">
        <f t="shared" ref="R35" si="33">ROUND((Q35*I35),0)</f>
        <v>0</v>
      </c>
      <c r="S35" s="69">
        <f>SUM(S8:S34)</f>
        <v>38966043</v>
      </c>
      <c r="T35" s="70">
        <f>SUM(T8:T34)</f>
        <v>17903264</v>
      </c>
      <c r="U35" s="71">
        <f>SUM(U8:U34)</f>
        <v>21062779</v>
      </c>
      <c r="V35" s="45"/>
    </row>
    <row r="36" spans="1:22" x14ac:dyDescent="0.2">
      <c r="A36" s="17"/>
      <c r="B36" s="32"/>
      <c r="C36" s="33"/>
      <c r="D36" s="32"/>
      <c r="E36" s="32"/>
      <c r="F36" s="34"/>
      <c r="G36" s="34"/>
      <c r="H36" s="32"/>
      <c r="I36" s="35">
        <v>0</v>
      </c>
      <c r="J36" s="27">
        <v>0</v>
      </c>
      <c r="K36" s="27">
        <v>0</v>
      </c>
      <c r="L36" s="27">
        <v>0</v>
      </c>
      <c r="M36" s="28">
        <v>0</v>
      </c>
      <c r="N36" s="29">
        <f t="shared" si="24"/>
        <v>0</v>
      </c>
      <c r="O36" s="30">
        <f t="shared" si="25"/>
        <v>0</v>
      </c>
      <c r="P36" s="20">
        <f t="shared" si="26"/>
        <v>0</v>
      </c>
      <c r="Q36" s="20">
        <f t="shared" si="27"/>
        <v>0</v>
      </c>
      <c r="R36" s="20">
        <f t="shared" si="28"/>
        <v>0</v>
      </c>
      <c r="S36" s="20">
        <f t="shared" ref="S36" si="34">ROUND((I36*M36),0)</f>
        <v>0</v>
      </c>
      <c r="T36" s="36"/>
      <c r="U36" s="21"/>
    </row>
    <row r="37" spans="1:22" x14ac:dyDescent="0.2">
      <c r="K37" s="37"/>
      <c r="L37" s="37"/>
      <c r="M37" s="37"/>
      <c r="N37" s="39"/>
      <c r="O37" s="37"/>
      <c r="P37" s="37"/>
      <c r="Q37" s="41"/>
      <c r="R37" s="37"/>
      <c r="S37" s="40"/>
      <c r="T37" s="38"/>
    </row>
    <row r="38" spans="1:22" x14ac:dyDescent="0.2">
      <c r="K38" s="37"/>
      <c r="L38" s="37"/>
      <c r="M38" s="37"/>
      <c r="N38" s="37"/>
      <c r="O38" s="37"/>
      <c r="P38" s="37"/>
      <c r="Q38" s="41"/>
      <c r="R38" s="37"/>
      <c r="S38" s="40"/>
      <c r="T38" s="38"/>
      <c r="U38" s="6">
        <f>U35*348/100</f>
        <v>73298470.920000002</v>
      </c>
    </row>
    <row r="39" spans="1:22" x14ac:dyDescent="0.2">
      <c r="K39" s="37"/>
      <c r="L39" s="37"/>
      <c r="M39" s="37"/>
      <c r="N39" s="37"/>
      <c r="O39" s="37"/>
      <c r="P39" s="37"/>
      <c r="Q39" s="41"/>
      <c r="R39" s="37"/>
      <c r="S39" s="40"/>
      <c r="T39" s="38"/>
    </row>
    <row r="40" spans="1:22" x14ac:dyDescent="0.2">
      <c r="K40" s="37"/>
      <c r="L40" s="37"/>
      <c r="M40" s="37"/>
      <c r="N40" s="37"/>
      <c r="O40" s="37"/>
      <c r="P40" s="37"/>
      <c r="Q40" s="41"/>
      <c r="R40" s="37"/>
      <c r="S40" s="40"/>
      <c r="T40" s="38"/>
    </row>
    <row r="41" spans="1:22" x14ac:dyDescent="0.2">
      <c r="K41" s="37"/>
      <c r="L41" s="37"/>
      <c r="M41" s="37"/>
      <c r="N41" s="37"/>
      <c r="O41" s="37"/>
      <c r="P41" s="37"/>
      <c r="Q41" s="41"/>
      <c r="R41" s="37"/>
      <c r="S41" s="40"/>
      <c r="T41" s="38"/>
    </row>
    <row r="42" spans="1:22" x14ac:dyDescent="0.2">
      <c r="K42" s="37"/>
      <c r="L42" s="37"/>
      <c r="M42" s="37"/>
      <c r="N42" s="37"/>
      <c r="O42" s="37"/>
      <c r="P42" s="37"/>
      <c r="Q42" s="37"/>
      <c r="R42" s="37"/>
      <c r="S42" s="37"/>
      <c r="T42" s="38"/>
    </row>
    <row r="43" spans="1:22" x14ac:dyDescent="0.2">
      <c r="K43" s="37"/>
      <c r="L43" s="37"/>
      <c r="M43" s="37"/>
      <c r="N43" s="37"/>
      <c r="O43" s="37"/>
      <c r="P43" s="37"/>
      <c r="Q43" s="37"/>
      <c r="R43" s="37"/>
      <c r="S43" s="37"/>
      <c r="T43" s="38"/>
    </row>
    <row r="44" spans="1:22" x14ac:dyDescent="0.2">
      <c r="K44" s="37"/>
      <c r="L44" s="37"/>
      <c r="M44" s="37"/>
      <c r="N44" s="37"/>
      <c r="O44" s="37"/>
      <c r="P44" s="37"/>
      <c r="Q44" s="37"/>
      <c r="R44" s="37"/>
      <c r="S44" s="37"/>
      <c r="T44" s="38"/>
    </row>
    <row r="45" spans="1:22" x14ac:dyDescent="0.2">
      <c r="K45" s="37"/>
      <c r="L45" s="37"/>
      <c r="M45" s="37"/>
      <c r="N45" s="37"/>
      <c r="O45" s="37"/>
      <c r="P45" s="37"/>
      <c r="Q45" s="37"/>
      <c r="R45" s="37"/>
      <c r="S45" s="37"/>
      <c r="T45" s="38"/>
    </row>
    <row r="46" spans="1:22" x14ac:dyDescent="0.2">
      <c r="K46" s="37"/>
      <c r="L46" s="37"/>
      <c r="M46" s="37"/>
      <c r="N46" s="37"/>
      <c r="O46" s="37"/>
      <c r="P46" s="37"/>
      <c r="Q46" s="37"/>
      <c r="R46" s="37"/>
      <c r="S46" s="37"/>
      <c r="T46" s="38"/>
    </row>
    <row r="47" spans="1:22" x14ac:dyDescent="0.2">
      <c r="K47" s="37"/>
      <c r="L47" s="37"/>
      <c r="M47" s="37"/>
      <c r="N47" s="37"/>
      <c r="O47" s="37"/>
      <c r="P47" s="37"/>
      <c r="Q47" s="37"/>
      <c r="R47" s="37"/>
      <c r="S47" s="37"/>
      <c r="T47" s="38"/>
    </row>
    <row r="48" spans="1:22" x14ac:dyDescent="0.2">
      <c r="K48" s="37"/>
      <c r="L48" s="37"/>
      <c r="M48" s="37"/>
      <c r="N48" s="37"/>
      <c r="O48" s="37"/>
      <c r="P48" s="37"/>
      <c r="Q48" s="37"/>
      <c r="R48" s="37"/>
      <c r="S48" s="37"/>
      <c r="T48" s="38"/>
    </row>
    <row r="49" spans="11:20" x14ac:dyDescent="0.2">
      <c r="K49" s="37"/>
      <c r="L49" s="37"/>
      <c r="M49" s="37"/>
      <c r="N49" s="37"/>
      <c r="O49" s="37"/>
      <c r="P49" s="37"/>
      <c r="Q49" s="37"/>
      <c r="R49" s="37"/>
      <c r="S49" s="37"/>
      <c r="T49" s="38"/>
    </row>
    <row r="50" spans="11:20" x14ac:dyDescent="0.2">
      <c r="K50" s="37"/>
      <c r="L50" s="37"/>
      <c r="M50" s="37"/>
      <c r="N50" s="37"/>
      <c r="O50" s="37"/>
      <c r="P50" s="37"/>
      <c r="Q50" s="37"/>
      <c r="R50" s="37"/>
      <c r="S50" s="37"/>
      <c r="T50" s="38"/>
    </row>
    <row r="51" spans="11:20" x14ac:dyDescent="0.2">
      <c r="K51" s="37"/>
      <c r="L51" s="37"/>
      <c r="M51" s="37"/>
      <c r="N51" s="37"/>
      <c r="O51" s="37"/>
      <c r="P51" s="37"/>
      <c r="Q51" s="37"/>
      <c r="R51" s="37"/>
      <c r="S51" s="37"/>
      <c r="T51" s="38"/>
    </row>
    <row r="52" spans="11:20" x14ac:dyDescent="0.2">
      <c r="K52" s="37"/>
      <c r="L52" s="37"/>
      <c r="M52" s="37"/>
      <c r="N52" s="37"/>
      <c r="O52" s="37"/>
      <c r="P52" s="37"/>
      <c r="Q52" s="37"/>
      <c r="R52" s="37"/>
      <c r="S52" s="37"/>
      <c r="T52" s="38"/>
    </row>
    <row r="53" spans="11:20" x14ac:dyDescent="0.2">
      <c r="K53" s="37"/>
      <c r="L53" s="42"/>
      <c r="M53" s="42"/>
      <c r="N53" s="42"/>
      <c r="O53" s="43"/>
      <c r="P53" s="37"/>
      <c r="Q53" s="37"/>
      <c r="R53" s="37"/>
      <c r="S53" s="37"/>
      <c r="T53" s="38"/>
    </row>
    <row r="54" spans="11:20" x14ac:dyDescent="0.2">
      <c r="K54" s="37"/>
      <c r="L54" s="40"/>
      <c r="M54" s="37"/>
      <c r="N54" s="40"/>
      <c r="O54" s="37"/>
      <c r="P54" s="37"/>
      <c r="Q54" s="37"/>
      <c r="R54" s="37"/>
      <c r="S54" s="37"/>
      <c r="T54" s="38"/>
    </row>
    <row r="55" spans="11:20" x14ac:dyDescent="0.2">
      <c r="K55" s="37"/>
      <c r="L55" s="40"/>
      <c r="M55" s="40"/>
      <c r="N55" s="40"/>
      <c r="O55" s="37"/>
      <c r="P55" s="37"/>
      <c r="Q55" s="37"/>
      <c r="R55" s="37"/>
      <c r="S55" s="37"/>
      <c r="T55" s="38"/>
    </row>
    <row r="56" spans="11:20" x14ac:dyDescent="0.2">
      <c r="K56" s="37"/>
      <c r="L56" s="40"/>
      <c r="M56" s="40"/>
      <c r="N56" s="40"/>
      <c r="O56" s="37"/>
      <c r="P56" s="37"/>
      <c r="Q56" s="37"/>
      <c r="R56" s="37"/>
      <c r="S56" s="37"/>
      <c r="T56" s="38"/>
    </row>
    <row r="57" spans="11:20" x14ac:dyDescent="0.2">
      <c r="K57" s="37"/>
      <c r="L57" s="40"/>
      <c r="M57" s="44"/>
      <c r="N57" s="40"/>
      <c r="O57" s="37"/>
      <c r="P57" s="37"/>
      <c r="Q57" s="37"/>
      <c r="R57" s="37"/>
      <c r="S57" s="37"/>
      <c r="T57" s="38"/>
    </row>
    <row r="58" spans="11:20" x14ac:dyDescent="0.2">
      <c r="K58" s="37"/>
      <c r="L58" s="40"/>
      <c r="M58" s="40"/>
      <c r="N58" s="40"/>
      <c r="O58" s="37"/>
      <c r="P58" s="37"/>
      <c r="Q58" s="37"/>
      <c r="R58" s="37"/>
      <c r="S58" s="37"/>
      <c r="T58" s="38"/>
    </row>
    <row r="59" spans="11:20" x14ac:dyDescent="0.2">
      <c r="K59" s="37"/>
      <c r="L59" s="40"/>
      <c r="M59" s="40"/>
      <c r="N59" s="40"/>
      <c r="O59" s="37"/>
      <c r="P59" s="37"/>
      <c r="Q59" s="37"/>
      <c r="R59" s="37"/>
      <c r="S59" s="37"/>
      <c r="T59" s="38"/>
    </row>
    <row r="60" spans="11:20" x14ac:dyDescent="0.2">
      <c r="K60" s="37"/>
      <c r="L60" s="40"/>
      <c r="M60" s="40"/>
      <c r="N60" s="40"/>
      <c r="O60" s="37"/>
      <c r="P60" s="37"/>
      <c r="Q60" s="37"/>
      <c r="R60" s="37"/>
      <c r="S60" s="37"/>
      <c r="T60" s="38"/>
    </row>
    <row r="61" spans="11:20" x14ac:dyDescent="0.2">
      <c r="K61" s="37"/>
      <c r="L61" s="40"/>
      <c r="M61" s="40"/>
      <c r="N61" s="40"/>
      <c r="O61" s="37"/>
      <c r="P61" s="37"/>
      <c r="Q61" s="37"/>
      <c r="R61" s="37"/>
      <c r="S61" s="37"/>
      <c r="T61" s="38"/>
    </row>
    <row r="62" spans="11:20" x14ac:dyDescent="0.2">
      <c r="K62" s="37"/>
      <c r="L62" s="40"/>
      <c r="M62" s="40"/>
      <c r="N62" s="40"/>
      <c r="O62" s="37"/>
      <c r="P62" s="37"/>
      <c r="Q62" s="37"/>
      <c r="R62" s="37"/>
      <c r="S62" s="37"/>
      <c r="T62" s="38"/>
    </row>
    <row r="63" spans="11:20" x14ac:dyDescent="0.2">
      <c r="K63" s="37"/>
      <c r="L63" s="40"/>
      <c r="M63" s="40"/>
      <c r="N63" s="40"/>
      <c r="O63" s="37"/>
      <c r="P63" s="37"/>
      <c r="Q63" s="37"/>
      <c r="R63" s="37"/>
      <c r="S63" s="37"/>
      <c r="T63" s="38"/>
    </row>
    <row r="64" spans="11:20" x14ac:dyDescent="0.2">
      <c r="K64" s="37"/>
      <c r="L64" s="37"/>
      <c r="M64" s="37"/>
      <c r="N64" s="37"/>
      <c r="O64" s="37"/>
      <c r="P64" s="37"/>
      <c r="Q64" s="37"/>
      <c r="R64" s="37"/>
      <c r="S64" s="37"/>
      <c r="T64" s="38"/>
    </row>
    <row r="65" spans="11:20" x14ac:dyDescent="0.2">
      <c r="K65" s="37"/>
      <c r="L65" s="37"/>
      <c r="M65" s="37"/>
      <c r="N65" s="37"/>
      <c r="O65" s="37"/>
      <c r="P65" s="37"/>
      <c r="Q65" s="37"/>
      <c r="R65" s="37"/>
      <c r="S65" s="37"/>
      <c r="T65" s="38"/>
    </row>
    <row r="66" spans="11:20" x14ac:dyDescent="0.2">
      <c r="K66" s="37"/>
      <c r="L66" s="37"/>
      <c r="M66" s="37"/>
      <c r="N66" s="37"/>
      <c r="O66" s="37"/>
      <c r="P66" s="37"/>
      <c r="Q66" s="37"/>
      <c r="R66" s="37"/>
      <c r="S66" s="37"/>
      <c r="T66" s="38"/>
    </row>
    <row r="67" spans="11:20" x14ac:dyDescent="0.2">
      <c r="K67" s="37"/>
      <c r="L67" s="37"/>
      <c r="M67" s="37"/>
      <c r="N67" s="37"/>
      <c r="O67" s="37"/>
      <c r="P67" s="37"/>
      <c r="Q67" s="37"/>
      <c r="R67" s="37"/>
      <c r="S67" s="37"/>
      <c r="T67" s="38"/>
    </row>
    <row r="68" spans="11:20" x14ac:dyDescent="0.2">
      <c r="K68" s="37"/>
      <c r="L68" s="37"/>
      <c r="M68" s="37"/>
      <c r="N68" s="37"/>
      <c r="O68" s="37"/>
      <c r="P68" s="37"/>
      <c r="Q68" s="37"/>
      <c r="R68" s="37"/>
      <c r="S68" s="37"/>
      <c r="T68" s="38"/>
    </row>
    <row r="69" spans="11:20" x14ac:dyDescent="0.2">
      <c r="K69" s="37"/>
      <c r="L69" s="40"/>
      <c r="M69" s="37"/>
      <c r="N69" s="37"/>
      <c r="O69" s="37"/>
      <c r="P69" s="37"/>
      <c r="Q69" s="37"/>
      <c r="R69" s="37"/>
      <c r="S69" s="37"/>
      <c r="T69" s="38"/>
    </row>
    <row r="70" spans="11:20" x14ac:dyDescent="0.2">
      <c r="K70" s="37"/>
      <c r="L70" s="40"/>
      <c r="M70" s="37"/>
      <c r="N70" s="37"/>
      <c r="O70" s="37"/>
      <c r="P70" s="37"/>
      <c r="Q70" s="37"/>
      <c r="R70" s="37"/>
      <c r="S70" s="37"/>
      <c r="T70" s="38"/>
    </row>
    <row r="71" spans="11:20" x14ac:dyDescent="0.2">
      <c r="K71" s="37"/>
      <c r="L71" s="40"/>
      <c r="M71" s="37"/>
      <c r="N71" s="37"/>
      <c r="O71" s="37"/>
      <c r="P71" s="37"/>
      <c r="Q71" s="37"/>
      <c r="R71" s="37"/>
      <c r="S71" s="37"/>
      <c r="T71" s="38"/>
    </row>
    <row r="72" spans="11:20" x14ac:dyDescent="0.2">
      <c r="K72" s="37"/>
      <c r="L72" s="40"/>
      <c r="M72" s="37"/>
      <c r="N72" s="37"/>
      <c r="O72" s="37"/>
      <c r="P72" s="37"/>
      <c r="Q72" s="37"/>
      <c r="R72" s="37"/>
      <c r="S72" s="37"/>
      <c r="T72" s="38"/>
    </row>
    <row r="73" spans="11:20" x14ac:dyDescent="0.2">
      <c r="K73" s="37"/>
      <c r="L73" s="40"/>
      <c r="M73" s="37"/>
      <c r="N73" s="37"/>
      <c r="O73" s="37"/>
      <c r="P73" s="37"/>
      <c r="Q73" s="37"/>
      <c r="R73" s="37"/>
      <c r="S73" s="37"/>
      <c r="T73" s="38"/>
    </row>
    <row r="74" spans="11:20" x14ac:dyDescent="0.2">
      <c r="K74" s="37"/>
      <c r="L74" s="40"/>
      <c r="M74" s="37"/>
      <c r="N74" s="37"/>
      <c r="O74" s="37"/>
      <c r="P74" s="37"/>
      <c r="Q74" s="37"/>
      <c r="R74" s="37"/>
      <c r="S74" s="37"/>
      <c r="T74" s="38"/>
    </row>
    <row r="75" spans="11:20" x14ac:dyDescent="0.2">
      <c r="K75" s="37"/>
      <c r="L75" s="40"/>
      <c r="M75" s="37"/>
      <c r="N75" s="37"/>
      <c r="O75" s="37"/>
      <c r="P75" s="37"/>
      <c r="Q75" s="37"/>
      <c r="R75" s="37"/>
      <c r="S75" s="37"/>
      <c r="T75" s="38"/>
    </row>
    <row r="76" spans="11:20" x14ac:dyDescent="0.2">
      <c r="K76" s="37"/>
      <c r="L76" s="40"/>
      <c r="M76" s="37"/>
      <c r="N76" s="37"/>
      <c r="O76" s="37"/>
      <c r="P76" s="37"/>
      <c r="Q76" s="37"/>
      <c r="R76" s="37"/>
      <c r="S76" s="37"/>
      <c r="T76" s="38"/>
    </row>
    <row r="77" spans="11:20" x14ac:dyDescent="0.2">
      <c r="K77" s="37"/>
      <c r="L77" s="40"/>
      <c r="M77" s="37"/>
      <c r="N77" s="37"/>
      <c r="O77" s="37"/>
      <c r="P77" s="37"/>
      <c r="Q77" s="37"/>
      <c r="R77" s="37"/>
      <c r="S77" s="37"/>
      <c r="T77" s="38"/>
    </row>
    <row r="78" spans="11:20" x14ac:dyDescent="0.2">
      <c r="K78" s="37"/>
      <c r="L78" s="40"/>
      <c r="M78" s="37"/>
      <c r="N78" s="37"/>
      <c r="O78" s="37"/>
      <c r="P78" s="37"/>
      <c r="Q78" s="37"/>
      <c r="R78" s="37"/>
      <c r="S78" s="37"/>
      <c r="T78" s="38"/>
    </row>
    <row r="79" spans="11:20" x14ac:dyDescent="0.2">
      <c r="K79" s="37"/>
      <c r="L79" s="37"/>
      <c r="M79" s="37"/>
      <c r="N79" s="37"/>
      <c r="O79" s="37"/>
      <c r="P79" s="37"/>
      <c r="Q79" s="37"/>
      <c r="R79" s="37"/>
      <c r="S79" s="37"/>
      <c r="T79" s="38"/>
    </row>
    <row r="80" spans="11:20" x14ac:dyDescent="0.2">
      <c r="K80" s="37"/>
      <c r="L80" s="37"/>
      <c r="M80" s="37"/>
      <c r="N80" s="37"/>
      <c r="O80" s="37"/>
      <c r="P80" s="37"/>
      <c r="Q80" s="37"/>
      <c r="R80" s="37"/>
      <c r="S80" s="37"/>
      <c r="T80" s="38"/>
    </row>
    <row r="81" spans="11:20" x14ac:dyDescent="0.2">
      <c r="K81" s="37"/>
      <c r="L81" s="37"/>
      <c r="M81" s="37"/>
      <c r="N81" s="37"/>
      <c r="O81" s="37"/>
      <c r="P81" s="37"/>
      <c r="Q81" s="37"/>
      <c r="R81" s="37"/>
      <c r="S81" s="37"/>
      <c r="T81" s="38"/>
    </row>
    <row r="82" spans="11:20" x14ac:dyDescent="0.2">
      <c r="K82" s="37"/>
      <c r="L82" s="37"/>
      <c r="M82" s="37"/>
      <c r="N82" s="37"/>
      <c r="O82" s="37"/>
      <c r="P82" s="37"/>
      <c r="Q82" s="37"/>
      <c r="R82" s="37"/>
      <c r="S82" s="37"/>
      <c r="T82" s="38"/>
    </row>
    <row r="83" spans="11:20" x14ac:dyDescent="0.2">
      <c r="K83" s="37"/>
      <c r="L83" s="37"/>
      <c r="M83" s="37"/>
      <c r="N83" s="37"/>
      <c r="O83" s="37"/>
      <c r="P83" s="37"/>
      <c r="Q83" s="37"/>
      <c r="R83" s="37"/>
      <c r="S83" s="37"/>
      <c r="T83" s="38"/>
    </row>
    <row r="84" spans="11:20" x14ac:dyDescent="0.2">
      <c r="K84" s="37"/>
      <c r="L84" s="37"/>
      <c r="M84" s="37"/>
      <c r="N84" s="37"/>
      <c r="O84" s="37"/>
      <c r="P84" s="37"/>
      <c r="Q84" s="37"/>
      <c r="R84" s="37"/>
      <c r="S84" s="37"/>
      <c r="T84" s="38"/>
    </row>
    <row r="85" spans="11:20" x14ac:dyDescent="0.2">
      <c r="K85" s="37"/>
      <c r="L85" s="37"/>
      <c r="M85" s="37"/>
      <c r="N85" s="37"/>
      <c r="O85" s="37"/>
      <c r="P85" s="37"/>
      <c r="Q85" s="37"/>
      <c r="R85" s="37"/>
      <c r="S85" s="37"/>
      <c r="T85" s="38"/>
    </row>
    <row r="86" spans="11:20" x14ac:dyDescent="0.2">
      <c r="K86" s="37"/>
      <c r="L86" s="37"/>
      <c r="M86" s="37"/>
      <c r="N86" s="37"/>
      <c r="O86" s="37"/>
      <c r="P86" s="37"/>
      <c r="Q86" s="37"/>
      <c r="R86" s="37"/>
      <c r="S86" s="37"/>
      <c r="T86" s="38"/>
    </row>
    <row r="87" spans="11:20" x14ac:dyDescent="0.2">
      <c r="K87" s="37"/>
      <c r="L87" s="37"/>
      <c r="M87" s="37"/>
      <c r="N87" s="37"/>
      <c r="O87" s="37"/>
      <c r="P87" s="37"/>
      <c r="Q87" s="37"/>
      <c r="R87" s="37"/>
      <c r="S87" s="37"/>
      <c r="T87" s="38"/>
    </row>
    <row r="88" spans="11:20" x14ac:dyDescent="0.2">
      <c r="K88" s="37"/>
      <c r="L88" s="37"/>
      <c r="M88" s="37"/>
      <c r="N88" s="37"/>
      <c r="O88" s="37"/>
      <c r="P88" s="37"/>
      <c r="Q88" s="37"/>
      <c r="R88" s="37"/>
      <c r="S88" s="37"/>
      <c r="T88" s="38"/>
    </row>
    <row r="89" spans="11:20" x14ac:dyDescent="0.2">
      <c r="K89" s="37"/>
      <c r="L89" s="37"/>
      <c r="M89" s="37"/>
      <c r="N89" s="37"/>
      <c r="O89" s="37"/>
      <c r="P89" s="37"/>
      <c r="Q89" s="37"/>
      <c r="R89" s="37"/>
      <c r="S89" s="37"/>
      <c r="T89" s="38"/>
    </row>
    <row r="90" spans="11:20" x14ac:dyDescent="0.2">
      <c r="K90" s="37"/>
      <c r="L90" s="37"/>
      <c r="M90" s="37"/>
      <c r="N90" s="37"/>
      <c r="O90" s="37"/>
      <c r="P90" s="37"/>
      <c r="Q90" s="37"/>
      <c r="R90" s="37"/>
      <c r="S90" s="37"/>
      <c r="T90" s="38"/>
    </row>
    <row r="91" spans="11:20" x14ac:dyDescent="0.2">
      <c r="K91" s="37"/>
      <c r="L91" s="37"/>
      <c r="M91" s="37"/>
      <c r="N91" s="37"/>
      <c r="O91" s="37"/>
      <c r="P91" s="37"/>
      <c r="Q91" s="37"/>
      <c r="R91" s="37"/>
      <c r="S91" s="37"/>
      <c r="T91" s="38"/>
    </row>
    <row r="92" spans="11:20" x14ac:dyDescent="0.2">
      <c r="K92" s="37"/>
      <c r="L92" s="37"/>
      <c r="M92" s="37"/>
      <c r="N92" s="37"/>
      <c r="O92" s="37"/>
      <c r="P92" s="37"/>
      <c r="Q92" s="37"/>
      <c r="R92" s="37"/>
      <c r="S92" s="37"/>
      <c r="T92" s="38"/>
    </row>
    <row r="93" spans="11:20" x14ac:dyDescent="0.2">
      <c r="K93" s="37"/>
      <c r="L93" s="37"/>
      <c r="M93" s="37"/>
      <c r="N93" s="37"/>
      <c r="O93" s="37"/>
      <c r="P93" s="37"/>
      <c r="Q93" s="37"/>
      <c r="R93" s="37"/>
      <c r="S93" s="37"/>
      <c r="T93" s="38"/>
    </row>
    <row r="94" spans="11:20" x14ac:dyDescent="0.2">
      <c r="K94" s="37"/>
      <c r="L94" s="37"/>
      <c r="M94" s="37"/>
      <c r="N94" s="37"/>
      <c r="O94" s="37"/>
      <c r="P94" s="37"/>
      <c r="Q94" s="37"/>
      <c r="R94" s="37"/>
      <c r="S94" s="37"/>
      <c r="T94" s="38"/>
    </row>
    <row r="95" spans="11:20" x14ac:dyDescent="0.2">
      <c r="K95" s="37"/>
      <c r="L95" s="37"/>
      <c r="M95" s="37"/>
      <c r="N95" s="37"/>
      <c r="O95" s="37"/>
      <c r="P95" s="37"/>
      <c r="Q95" s="37"/>
      <c r="R95" s="37"/>
      <c r="S95" s="37"/>
      <c r="T95" s="38"/>
    </row>
    <row r="96" spans="11:20" x14ac:dyDescent="0.2">
      <c r="K96" s="37"/>
      <c r="L96" s="37"/>
      <c r="M96" s="37"/>
      <c r="N96" s="37"/>
      <c r="O96" s="37"/>
      <c r="P96" s="37"/>
      <c r="Q96" s="37"/>
      <c r="R96" s="37"/>
      <c r="S96" s="37"/>
      <c r="T96" s="38"/>
    </row>
    <row r="97" spans="11:20" x14ac:dyDescent="0.2">
      <c r="K97" s="37"/>
      <c r="L97" s="37"/>
      <c r="M97" s="37"/>
      <c r="N97" s="37"/>
      <c r="O97" s="37"/>
      <c r="P97" s="37"/>
      <c r="Q97" s="37"/>
      <c r="R97" s="37"/>
      <c r="S97" s="37"/>
      <c r="T97" s="38"/>
    </row>
    <row r="98" spans="11:20" x14ac:dyDescent="0.2">
      <c r="K98" s="37"/>
      <c r="L98" s="37"/>
      <c r="M98" s="37"/>
      <c r="N98" s="37"/>
      <c r="O98" s="37"/>
      <c r="P98" s="37"/>
      <c r="Q98" s="37"/>
      <c r="R98" s="37"/>
      <c r="S98" s="37"/>
      <c r="T98" s="38"/>
    </row>
    <row r="99" spans="11:20" x14ac:dyDescent="0.2">
      <c r="K99" s="37"/>
      <c r="L99" s="37"/>
      <c r="M99" s="37"/>
      <c r="N99" s="37"/>
      <c r="O99" s="37"/>
      <c r="P99" s="37"/>
      <c r="Q99" s="37"/>
      <c r="R99" s="37"/>
      <c r="S99" s="37"/>
      <c r="T99" s="38"/>
    </row>
    <row r="100" spans="11:20" x14ac:dyDescent="0.2">
      <c r="K100" s="37"/>
      <c r="L100" s="37"/>
      <c r="M100" s="37"/>
      <c r="N100" s="37"/>
      <c r="O100" s="37"/>
      <c r="P100" s="37"/>
      <c r="Q100" s="37"/>
      <c r="R100" s="37"/>
      <c r="S100" s="37"/>
      <c r="T100" s="38"/>
    </row>
    <row r="101" spans="11:20" x14ac:dyDescent="0.2">
      <c r="K101" s="37"/>
      <c r="L101" s="37"/>
      <c r="M101" s="37"/>
      <c r="N101" s="37"/>
      <c r="O101" s="37"/>
      <c r="P101" s="37"/>
      <c r="Q101" s="37"/>
      <c r="R101" s="37"/>
      <c r="S101" s="37"/>
      <c r="T101" s="38"/>
    </row>
    <row r="102" spans="11:20" x14ac:dyDescent="0.2">
      <c r="K102" s="37"/>
      <c r="L102" s="37"/>
      <c r="M102" s="37"/>
      <c r="N102" s="37"/>
      <c r="O102" s="37"/>
      <c r="P102" s="37"/>
      <c r="Q102" s="37"/>
      <c r="R102" s="37"/>
      <c r="S102" s="37"/>
      <c r="T102" s="38"/>
    </row>
    <row r="103" spans="11:20" x14ac:dyDescent="0.2">
      <c r="K103" s="37"/>
      <c r="L103" s="37"/>
      <c r="M103" s="37"/>
      <c r="N103" s="37"/>
      <c r="O103" s="37"/>
      <c r="P103" s="37"/>
      <c r="Q103" s="37"/>
      <c r="R103" s="37"/>
      <c r="S103" s="37"/>
      <c r="T103" s="38"/>
    </row>
    <row r="104" spans="11:20" x14ac:dyDescent="0.2">
      <c r="K104" s="37"/>
      <c r="L104" s="37"/>
      <c r="M104" s="37"/>
      <c r="N104" s="37"/>
      <c r="O104" s="37"/>
      <c r="P104" s="37"/>
      <c r="Q104" s="37"/>
      <c r="R104" s="37"/>
      <c r="S104" s="37"/>
      <c r="T104" s="38"/>
    </row>
    <row r="105" spans="11:20" x14ac:dyDescent="0.2">
      <c r="K105" s="37"/>
      <c r="L105" s="37"/>
      <c r="M105" s="37"/>
      <c r="N105" s="37"/>
      <c r="O105" s="37"/>
      <c r="P105" s="37"/>
      <c r="Q105" s="37"/>
      <c r="R105" s="37"/>
      <c r="S105" s="37"/>
      <c r="T105" s="38"/>
    </row>
    <row r="106" spans="11:20" x14ac:dyDescent="0.2">
      <c r="K106" s="37"/>
      <c r="L106" s="37"/>
      <c r="M106" s="37"/>
      <c r="N106" s="37"/>
      <c r="O106" s="37"/>
      <c r="P106" s="37"/>
      <c r="Q106" s="37"/>
      <c r="R106" s="37"/>
      <c r="S106" s="37"/>
      <c r="T106" s="38"/>
    </row>
    <row r="107" spans="11:20" x14ac:dyDescent="0.2">
      <c r="K107" s="37"/>
      <c r="L107" s="37"/>
      <c r="M107" s="37"/>
      <c r="N107" s="37"/>
      <c r="O107" s="37"/>
      <c r="P107" s="37"/>
      <c r="Q107" s="37"/>
      <c r="R107" s="37"/>
      <c r="S107" s="37"/>
      <c r="T107" s="38"/>
    </row>
    <row r="108" spans="11:20" x14ac:dyDescent="0.2">
      <c r="K108" s="37"/>
      <c r="L108" s="37"/>
      <c r="M108" s="37"/>
      <c r="N108" s="37"/>
      <c r="O108" s="37"/>
      <c r="P108" s="37"/>
      <c r="Q108" s="37"/>
      <c r="R108" s="37"/>
      <c r="S108" s="37"/>
      <c r="T108" s="38"/>
    </row>
    <row r="109" spans="11:20" x14ac:dyDescent="0.2">
      <c r="K109" s="37"/>
      <c r="L109" s="37"/>
      <c r="M109" s="37"/>
      <c r="N109" s="37"/>
      <c r="O109" s="37"/>
      <c r="P109" s="37"/>
      <c r="Q109" s="37"/>
      <c r="R109" s="37"/>
      <c r="S109" s="37"/>
      <c r="T109" s="38"/>
    </row>
    <row r="110" spans="11:20" x14ac:dyDescent="0.2">
      <c r="K110" s="37"/>
      <c r="L110" s="37"/>
      <c r="M110" s="37"/>
      <c r="N110" s="37"/>
      <c r="O110" s="37"/>
      <c r="P110" s="37"/>
      <c r="Q110" s="37"/>
      <c r="R110" s="37"/>
      <c r="S110" s="37"/>
      <c r="T110" s="38"/>
    </row>
    <row r="111" spans="11:20" x14ac:dyDescent="0.2">
      <c r="K111" s="37"/>
      <c r="L111" s="37"/>
      <c r="M111" s="37"/>
      <c r="N111" s="37"/>
      <c r="O111" s="37"/>
      <c r="P111" s="37"/>
      <c r="Q111" s="37"/>
      <c r="R111" s="37"/>
      <c r="S111" s="37"/>
      <c r="T111" s="38"/>
    </row>
    <row r="112" spans="11:20" x14ac:dyDescent="0.2">
      <c r="K112" s="37"/>
      <c r="L112" s="37"/>
      <c r="M112" s="37"/>
      <c r="N112" s="37"/>
      <c r="O112" s="37"/>
      <c r="P112" s="37"/>
      <c r="Q112" s="37"/>
      <c r="R112" s="37"/>
      <c r="S112" s="37"/>
      <c r="T112" s="38"/>
    </row>
    <row r="113" spans="11:20" x14ac:dyDescent="0.2">
      <c r="K113" s="37"/>
      <c r="L113" s="37"/>
      <c r="M113" s="37"/>
      <c r="N113" s="37"/>
      <c r="O113" s="37"/>
      <c r="P113" s="37"/>
      <c r="Q113" s="37"/>
      <c r="R113" s="37"/>
      <c r="S113" s="37"/>
      <c r="T113" s="38"/>
    </row>
    <row r="114" spans="11:20" x14ac:dyDescent="0.2">
      <c r="K114" s="37"/>
      <c r="L114" s="37"/>
      <c r="M114" s="37"/>
      <c r="N114" s="37"/>
      <c r="O114" s="37"/>
      <c r="P114" s="37"/>
      <c r="Q114" s="37"/>
      <c r="R114" s="37"/>
      <c r="S114" s="37"/>
      <c r="T114" s="38"/>
    </row>
    <row r="115" spans="11:20" x14ac:dyDescent="0.2">
      <c r="K115" s="37"/>
      <c r="L115" s="37"/>
      <c r="M115" s="37"/>
      <c r="N115" s="37"/>
      <c r="O115" s="37"/>
      <c r="P115" s="37"/>
      <c r="Q115" s="37"/>
      <c r="R115" s="37"/>
      <c r="S115" s="37"/>
      <c r="T115" s="38"/>
    </row>
    <row r="116" spans="11:20" x14ac:dyDescent="0.2">
      <c r="K116" s="37"/>
      <c r="L116" s="37"/>
      <c r="M116" s="37"/>
      <c r="N116" s="37"/>
      <c r="O116" s="37"/>
      <c r="P116" s="37"/>
      <c r="Q116" s="37"/>
      <c r="R116" s="37"/>
      <c r="S116" s="37"/>
      <c r="T116" s="38"/>
    </row>
    <row r="117" spans="11:20" x14ac:dyDescent="0.2">
      <c r="K117" s="37"/>
      <c r="L117" s="37"/>
      <c r="M117" s="37"/>
      <c r="N117" s="37"/>
      <c r="O117" s="37"/>
      <c r="P117" s="37"/>
      <c r="Q117" s="37"/>
      <c r="R117" s="37"/>
      <c r="S117" s="37"/>
      <c r="T117" s="38"/>
    </row>
    <row r="118" spans="11:20" x14ac:dyDescent="0.2">
      <c r="K118" s="37"/>
      <c r="L118" s="37"/>
      <c r="M118" s="37"/>
      <c r="N118" s="37"/>
      <c r="O118" s="37"/>
      <c r="P118" s="37"/>
      <c r="Q118" s="37"/>
      <c r="R118" s="37"/>
      <c r="S118" s="37"/>
      <c r="T118" s="38"/>
    </row>
    <row r="119" spans="11:20" x14ac:dyDescent="0.2">
      <c r="K119" s="37"/>
      <c r="L119" s="37"/>
      <c r="M119" s="37"/>
      <c r="N119" s="37"/>
      <c r="O119" s="37"/>
      <c r="P119" s="37"/>
      <c r="Q119" s="37"/>
      <c r="R119" s="37"/>
      <c r="S119" s="37"/>
      <c r="T119" s="38"/>
    </row>
    <row r="120" spans="11:20" x14ac:dyDescent="0.2">
      <c r="K120" s="37"/>
      <c r="L120" s="37"/>
      <c r="M120" s="37"/>
      <c r="N120" s="37"/>
      <c r="O120" s="37"/>
      <c r="P120" s="37"/>
      <c r="Q120" s="37"/>
      <c r="R120" s="37"/>
      <c r="S120" s="37"/>
      <c r="T120" s="38"/>
    </row>
    <row r="121" spans="11:20" x14ac:dyDescent="0.2">
      <c r="K121" s="37"/>
      <c r="L121" s="37"/>
      <c r="M121" s="37"/>
      <c r="N121" s="37"/>
      <c r="O121" s="37"/>
      <c r="P121" s="37"/>
      <c r="Q121" s="37"/>
      <c r="R121" s="37"/>
      <c r="S121" s="37"/>
      <c r="T121" s="38"/>
    </row>
    <row r="122" spans="11:20" x14ac:dyDescent="0.2">
      <c r="K122" s="37"/>
      <c r="L122" s="37"/>
      <c r="M122" s="37"/>
      <c r="N122" s="37"/>
      <c r="O122" s="37"/>
      <c r="P122" s="37"/>
      <c r="Q122" s="37"/>
      <c r="R122" s="37"/>
      <c r="S122" s="37"/>
      <c r="T122" s="38"/>
    </row>
    <row r="123" spans="11:20" x14ac:dyDescent="0.2">
      <c r="K123" s="37"/>
      <c r="L123" s="37"/>
      <c r="M123" s="37"/>
      <c r="N123" s="37"/>
      <c r="O123" s="37"/>
      <c r="P123" s="37"/>
      <c r="Q123" s="37"/>
      <c r="R123" s="37"/>
      <c r="S123" s="37"/>
      <c r="T123" s="38"/>
    </row>
    <row r="124" spans="11:20" x14ac:dyDescent="0.2">
      <c r="K124" s="37"/>
      <c r="L124" s="37"/>
      <c r="M124" s="37"/>
      <c r="N124" s="37"/>
      <c r="O124" s="37"/>
      <c r="P124" s="37"/>
      <c r="Q124" s="37"/>
      <c r="R124" s="37"/>
      <c r="S124" s="37"/>
      <c r="T124" s="38"/>
    </row>
    <row r="125" spans="11:20" x14ac:dyDescent="0.2">
      <c r="K125" s="37"/>
      <c r="L125" s="37"/>
      <c r="M125" s="37"/>
      <c r="N125" s="37"/>
      <c r="O125" s="37"/>
      <c r="P125" s="37"/>
      <c r="Q125" s="37"/>
      <c r="R125" s="37"/>
      <c r="S125" s="37"/>
      <c r="T125" s="38"/>
    </row>
    <row r="126" spans="11:20" x14ac:dyDescent="0.2">
      <c r="K126" s="37"/>
      <c r="L126" s="37"/>
      <c r="M126" s="37"/>
      <c r="N126" s="37"/>
      <c r="O126" s="37"/>
      <c r="P126" s="37"/>
      <c r="Q126" s="37"/>
      <c r="R126" s="37"/>
      <c r="S126" s="37"/>
      <c r="T126" s="38"/>
    </row>
    <row r="127" spans="11:20" x14ac:dyDescent="0.2">
      <c r="K127" s="37"/>
      <c r="L127" s="37"/>
      <c r="M127" s="37"/>
      <c r="N127" s="37"/>
      <c r="O127" s="37"/>
      <c r="P127" s="37"/>
      <c r="Q127" s="37"/>
      <c r="R127" s="37"/>
      <c r="S127" s="37"/>
      <c r="T127" s="38"/>
    </row>
    <row r="128" spans="11:20" x14ac:dyDescent="0.2">
      <c r="K128" s="37"/>
      <c r="L128" s="37"/>
      <c r="M128" s="37"/>
      <c r="N128" s="37"/>
      <c r="O128" s="37"/>
      <c r="P128" s="37"/>
      <c r="Q128" s="37"/>
      <c r="R128" s="37"/>
      <c r="S128" s="37"/>
      <c r="T128" s="38"/>
    </row>
    <row r="129" spans="11:20" x14ac:dyDescent="0.2">
      <c r="K129" s="37"/>
      <c r="L129" s="37"/>
      <c r="M129" s="37"/>
      <c r="N129" s="37"/>
      <c r="O129" s="37"/>
      <c r="P129" s="37"/>
      <c r="Q129" s="37"/>
      <c r="R129" s="37"/>
      <c r="S129" s="37"/>
      <c r="T129" s="38"/>
    </row>
    <row r="130" spans="11:20" x14ac:dyDescent="0.2">
      <c r="K130" s="37"/>
      <c r="L130" s="37"/>
      <c r="M130" s="37"/>
      <c r="N130" s="37"/>
      <c r="O130" s="37"/>
      <c r="P130" s="37"/>
      <c r="Q130" s="37"/>
      <c r="R130" s="37"/>
      <c r="S130" s="37"/>
      <c r="T130" s="38"/>
    </row>
    <row r="131" spans="11:20" x14ac:dyDescent="0.2">
      <c r="K131" s="37"/>
      <c r="L131" s="37"/>
      <c r="M131" s="37"/>
      <c r="N131" s="37"/>
      <c r="O131" s="37"/>
      <c r="P131" s="37"/>
      <c r="Q131" s="37"/>
      <c r="R131" s="37"/>
      <c r="S131" s="37"/>
      <c r="T131" s="38"/>
    </row>
    <row r="132" spans="11:20" x14ac:dyDescent="0.2">
      <c r="K132" s="37"/>
      <c r="L132" s="37"/>
      <c r="M132" s="37"/>
      <c r="N132" s="37"/>
      <c r="O132" s="37"/>
      <c r="P132" s="37"/>
      <c r="Q132" s="37"/>
      <c r="R132" s="37"/>
      <c r="S132" s="37"/>
      <c r="T132" s="38"/>
    </row>
    <row r="133" spans="11:20" x14ac:dyDescent="0.2">
      <c r="K133" s="37"/>
      <c r="L133" s="37"/>
      <c r="M133" s="37"/>
      <c r="N133" s="37"/>
      <c r="O133" s="37"/>
      <c r="P133" s="37"/>
      <c r="Q133" s="37"/>
      <c r="R133" s="37"/>
      <c r="S133" s="37"/>
      <c r="T133" s="38"/>
    </row>
    <row r="134" spans="11:20" x14ac:dyDescent="0.2">
      <c r="K134" s="37"/>
      <c r="L134" s="37"/>
      <c r="M134" s="37"/>
      <c r="N134" s="37"/>
      <c r="O134" s="37"/>
      <c r="P134" s="37"/>
      <c r="Q134" s="37"/>
      <c r="R134" s="37"/>
      <c r="S134" s="37"/>
      <c r="T134" s="38"/>
    </row>
    <row r="135" spans="11:20" x14ac:dyDescent="0.2">
      <c r="K135" s="37"/>
      <c r="L135" s="37"/>
      <c r="M135" s="37"/>
      <c r="N135" s="37"/>
      <c r="O135" s="37"/>
      <c r="P135" s="37"/>
      <c r="Q135" s="37"/>
      <c r="R135" s="37"/>
      <c r="S135" s="37"/>
      <c r="T135" s="38"/>
    </row>
    <row r="136" spans="11:20" x14ac:dyDescent="0.2">
      <c r="K136" s="37"/>
      <c r="L136" s="37"/>
      <c r="M136" s="37"/>
      <c r="N136" s="37"/>
      <c r="O136" s="37"/>
      <c r="P136" s="37"/>
      <c r="Q136" s="37"/>
      <c r="R136" s="37"/>
      <c r="S136" s="37"/>
      <c r="T136" s="38"/>
    </row>
    <row r="137" spans="11:20" x14ac:dyDescent="0.2">
      <c r="K137" s="37"/>
      <c r="L137" s="37"/>
      <c r="M137" s="37"/>
      <c r="N137" s="37"/>
      <c r="O137" s="37"/>
      <c r="P137" s="37"/>
      <c r="Q137" s="37"/>
      <c r="R137" s="37"/>
      <c r="S137" s="37"/>
      <c r="T137" s="38"/>
    </row>
    <row r="138" spans="11:20" x14ac:dyDescent="0.2">
      <c r="K138" s="37"/>
      <c r="L138" s="37"/>
      <c r="M138" s="37"/>
      <c r="N138" s="37"/>
      <c r="O138" s="37"/>
      <c r="P138" s="37"/>
      <c r="Q138" s="37"/>
      <c r="R138" s="37"/>
      <c r="S138" s="37"/>
      <c r="T138" s="38"/>
    </row>
    <row r="139" spans="11:20" x14ac:dyDescent="0.2">
      <c r="K139" s="37"/>
      <c r="L139" s="37"/>
      <c r="M139" s="37"/>
      <c r="N139" s="37"/>
      <c r="O139" s="37"/>
      <c r="P139" s="37"/>
      <c r="Q139" s="37"/>
      <c r="R139" s="37"/>
      <c r="S139" s="37"/>
      <c r="T139" s="38"/>
    </row>
    <row r="140" spans="11:20" x14ac:dyDescent="0.2">
      <c r="K140" s="37"/>
      <c r="L140" s="37"/>
      <c r="M140" s="37"/>
      <c r="N140" s="37"/>
      <c r="O140" s="37"/>
      <c r="P140" s="37"/>
      <c r="Q140" s="37"/>
      <c r="R140" s="37"/>
      <c r="S140" s="37"/>
      <c r="T140" s="38"/>
    </row>
    <row r="141" spans="11:20" x14ac:dyDescent="0.2">
      <c r="K141" s="37"/>
      <c r="L141" s="37"/>
      <c r="M141" s="37"/>
      <c r="N141" s="37"/>
      <c r="O141" s="37"/>
      <c r="P141" s="37"/>
      <c r="Q141" s="37"/>
      <c r="R141" s="37"/>
      <c r="S141" s="37"/>
      <c r="T141" s="38"/>
    </row>
    <row r="142" spans="11:20" x14ac:dyDescent="0.2">
      <c r="K142" s="37"/>
      <c r="L142" s="37"/>
      <c r="M142" s="37"/>
      <c r="N142" s="37"/>
      <c r="O142" s="37"/>
      <c r="P142" s="37"/>
      <c r="Q142" s="37"/>
      <c r="R142" s="37"/>
      <c r="S142" s="37"/>
      <c r="T142" s="38"/>
    </row>
    <row r="143" spans="11:20" x14ac:dyDescent="0.2">
      <c r="K143" s="37"/>
      <c r="L143" s="37"/>
      <c r="M143" s="37"/>
      <c r="N143" s="37"/>
      <c r="O143" s="37"/>
      <c r="P143" s="37"/>
      <c r="Q143" s="37"/>
      <c r="R143" s="37"/>
      <c r="S143" s="37"/>
      <c r="T143" s="38"/>
    </row>
    <row r="144" spans="11:20" x14ac:dyDescent="0.2">
      <c r="K144" s="37"/>
      <c r="L144" s="37"/>
      <c r="M144" s="37"/>
      <c r="N144" s="37"/>
      <c r="O144" s="37"/>
      <c r="P144" s="37"/>
      <c r="Q144" s="37"/>
      <c r="R144" s="37"/>
      <c r="S144" s="37"/>
      <c r="T144" s="38"/>
    </row>
    <row r="145" spans="11:20" x14ac:dyDescent="0.2">
      <c r="K145" s="37"/>
      <c r="L145" s="37"/>
      <c r="M145" s="37"/>
      <c r="N145" s="37"/>
      <c r="O145" s="37"/>
      <c r="P145" s="37"/>
      <c r="Q145" s="37"/>
      <c r="R145" s="37"/>
      <c r="S145" s="37"/>
      <c r="T145" s="38"/>
    </row>
    <row r="146" spans="11:20" x14ac:dyDescent="0.2">
      <c r="K146" s="37"/>
      <c r="L146" s="37"/>
      <c r="M146" s="37"/>
      <c r="N146" s="37"/>
      <c r="O146" s="37"/>
      <c r="P146" s="37"/>
      <c r="Q146" s="37"/>
      <c r="R146" s="37"/>
      <c r="S146" s="37"/>
      <c r="T146" s="38"/>
    </row>
    <row r="147" spans="11:20" x14ac:dyDescent="0.2">
      <c r="K147" s="37"/>
      <c r="L147" s="37"/>
      <c r="M147" s="37"/>
      <c r="N147" s="37"/>
      <c r="O147" s="37"/>
      <c r="P147" s="37"/>
      <c r="Q147" s="37"/>
      <c r="R147" s="37"/>
      <c r="S147" s="37"/>
      <c r="T147" s="38"/>
    </row>
    <row r="148" spans="11:20" x14ac:dyDescent="0.2">
      <c r="K148" s="37"/>
      <c r="L148" s="37"/>
      <c r="M148" s="37"/>
      <c r="N148" s="37"/>
      <c r="O148" s="37"/>
      <c r="P148" s="37"/>
      <c r="Q148" s="37"/>
      <c r="R148" s="37"/>
      <c r="S148" s="37"/>
      <c r="T148" s="38"/>
    </row>
    <row r="149" spans="11:20" x14ac:dyDescent="0.2">
      <c r="K149" s="37"/>
      <c r="L149" s="37"/>
      <c r="M149" s="37"/>
      <c r="N149" s="37"/>
      <c r="O149" s="37"/>
      <c r="P149" s="37"/>
      <c r="Q149" s="37"/>
      <c r="R149" s="37"/>
      <c r="S149" s="37"/>
      <c r="T149" s="38"/>
    </row>
    <row r="150" spans="11:20" x14ac:dyDescent="0.2">
      <c r="K150" s="37"/>
      <c r="L150" s="37"/>
      <c r="M150" s="37"/>
      <c r="N150" s="37"/>
      <c r="O150" s="37"/>
      <c r="P150" s="37"/>
      <c r="Q150" s="37"/>
      <c r="R150" s="37"/>
      <c r="S150" s="37"/>
      <c r="T150" s="38"/>
    </row>
    <row r="151" spans="11:20" x14ac:dyDescent="0.2">
      <c r="K151" s="37"/>
      <c r="L151" s="37"/>
      <c r="M151" s="37"/>
      <c r="N151" s="37"/>
      <c r="O151" s="37"/>
      <c r="P151" s="37"/>
      <c r="Q151" s="37"/>
      <c r="R151" s="37"/>
      <c r="S151" s="37"/>
      <c r="T151" s="38"/>
    </row>
    <row r="152" spans="11:20" x14ac:dyDescent="0.2">
      <c r="K152" s="37"/>
      <c r="L152" s="37"/>
      <c r="M152" s="37"/>
      <c r="N152" s="37"/>
      <c r="O152" s="37"/>
      <c r="P152" s="37"/>
      <c r="Q152" s="37"/>
      <c r="R152" s="37"/>
      <c r="S152" s="37"/>
      <c r="T152" s="38"/>
    </row>
    <row r="153" spans="11:20" x14ac:dyDescent="0.2">
      <c r="K153" s="37"/>
      <c r="L153" s="37"/>
      <c r="M153" s="37"/>
      <c r="N153" s="37"/>
      <c r="O153" s="37"/>
      <c r="P153" s="37"/>
      <c r="Q153" s="37"/>
      <c r="R153" s="37"/>
      <c r="S153" s="37"/>
      <c r="T153" s="38"/>
    </row>
    <row r="154" spans="11:20" x14ac:dyDescent="0.2">
      <c r="K154" s="37"/>
      <c r="L154" s="37"/>
      <c r="M154" s="37"/>
      <c r="N154" s="37"/>
      <c r="O154" s="37"/>
      <c r="P154" s="37"/>
      <c r="Q154" s="37"/>
      <c r="R154" s="37"/>
      <c r="S154" s="37"/>
      <c r="T154" s="38"/>
    </row>
    <row r="155" spans="11:20" x14ac:dyDescent="0.2">
      <c r="K155" s="37"/>
      <c r="L155" s="37"/>
      <c r="M155" s="37"/>
      <c r="N155" s="37"/>
      <c r="O155" s="37"/>
      <c r="P155" s="37"/>
      <c r="Q155" s="37"/>
      <c r="R155" s="37"/>
      <c r="S155" s="37"/>
      <c r="T155" s="38"/>
    </row>
    <row r="156" spans="11:20" x14ac:dyDescent="0.2">
      <c r="K156" s="37"/>
      <c r="L156" s="37"/>
      <c r="M156" s="37"/>
      <c r="N156" s="37"/>
      <c r="O156" s="37"/>
      <c r="P156" s="37"/>
      <c r="Q156" s="37"/>
      <c r="R156" s="37"/>
      <c r="S156" s="37"/>
      <c r="T156" s="38"/>
    </row>
    <row r="157" spans="11:20" x14ac:dyDescent="0.2">
      <c r="K157" s="37"/>
      <c r="L157" s="37"/>
      <c r="M157" s="37"/>
      <c r="N157" s="37"/>
      <c r="O157" s="37"/>
      <c r="P157" s="37"/>
      <c r="Q157" s="37"/>
      <c r="R157" s="37"/>
      <c r="S157" s="37"/>
      <c r="T157" s="38"/>
    </row>
    <row r="158" spans="11:20" x14ac:dyDescent="0.2">
      <c r="K158" s="37"/>
      <c r="L158" s="37"/>
      <c r="M158" s="37"/>
      <c r="N158" s="37"/>
      <c r="O158" s="37"/>
      <c r="P158" s="37"/>
      <c r="Q158" s="37"/>
      <c r="R158" s="37"/>
      <c r="S158" s="37"/>
      <c r="T158" s="38"/>
    </row>
    <row r="159" spans="11:20" x14ac:dyDescent="0.2">
      <c r="K159" s="37"/>
      <c r="L159" s="37"/>
      <c r="M159" s="37"/>
      <c r="N159" s="37"/>
      <c r="O159" s="37"/>
      <c r="P159" s="37"/>
      <c r="Q159" s="37"/>
      <c r="R159" s="37"/>
      <c r="S159" s="37"/>
      <c r="T159" s="38"/>
    </row>
    <row r="160" spans="11:20" x14ac:dyDescent="0.2">
      <c r="K160" s="37"/>
      <c r="L160" s="37"/>
      <c r="M160" s="37"/>
      <c r="N160" s="37"/>
      <c r="O160" s="37"/>
      <c r="P160" s="37"/>
      <c r="Q160" s="37"/>
      <c r="R160" s="37"/>
      <c r="S160" s="37"/>
      <c r="T160" s="38"/>
    </row>
    <row r="161" spans="11:20" x14ac:dyDescent="0.2">
      <c r="K161" s="37"/>
      <c r="L161" s="37"/>
      <c r="M161" s="37"/>
      <c r="N161" s="37"/>
      <c r="O161" s="37"/>
      <c r="P161" s="37"/>
      <c r="Q161" s="37"/>
      <c r="R161" s="37"/>
      <c r="S161" s="37"/>
      <c r="T161" s="38"/>
    </row>
    <row r="162" spans="11:20" x14ac:dyDescent="0.2">
      <c r="K162" s="37"/>
      <c r="L162" s="37"/>
      <c r="M162" s="37"/>
      <c r="N162" s="37"/>
      <c r="O162" s="37"/>
      <c r="P162" s="37"/>
      <c r="Q162" s="37"/>
      <c r="R162" s="37"/>
      <c r="S162" s="37"/>
      <c r="T162" s="38"/>
    </row>
    <row r="163" spans="11:20" x14ac:dyDescent="0.2">
      <c r="K163" s="37"/>
      <c r="L163" s="37"/>
      <c r="M163" s="37"/>
      <c r="N163" s="37"/>
      <c r="O163" s="37"/>
      <c r="P163" s="37"/>
      <c r="Q163" s="37"/>
      <c r="R163" s="37"/>
      <c r="S163" s="37"/>
      <c r="T163" s="38"/>
    </row>
    <row r="164" spans="11:20" x14ac:dyDescent="0.2">
      <c r="K164" s="37"/>
      <c r="L164" s="37"/>
      <c r="M164" s="37"/>
      <c r="N164" s="37"/>
      <c r="O164" s="37"/>
      <c r="P164" s="37"/>
      <c r="Q164" s="37"/>
      <c r="R164" s="37"/>
      <c r="S164" s="37"/>
      <c r="T164" s="38"/>
    </row>
    <row r="165" spans="11:20" x14ac:dyDescent="0.2">
      <c r="K165" s="37"/>
      <c r="L165" s="37"/>
      <c r="M165" s="37"/>
      <c r="N165" s="37"/>
      <c r="O165" s="37"/>
      <c r="P165" s="37"/>
      <c r="Q165" s="37"/>
      <c r="R165" s="37"/>
      <c r="S165" s="37"/>
      <c r="T165" s="38"/>
    </row>
    <row r="166" spans="11:20" x14ac:dyDescent="0.2">
      <c r="K166" s="37"/>
      <c r="L166" s="37"/>
      <c r="M166" s="37"/>
      <c r="N166" s="37"/>
      <c r="O166" s="37"/>
      <c r="P166" s="37"/>
      <c r="Q166" s="37"/>
      <c r="R166" s="37"/>
      <c r="S166" s="37"/>
      <c r="T166" s="38"/>
    </row>
    <row r="167" spans="11:20" x14ac:dyDescent="0.2">
      <c r="K167" s="37"/>
      <c r="L167" s="37"/>
      <c r="M167" s="37"/>
      <c r="N167" s="37"/>
      <c r="O167" s="37"/>
      <c r="P167" s="37"/>
      <c r="Q167" s="37"/>
      <c r="R167" s="37"/>
      <c r="S167" s="37"/>
      <c r="T167" s="38"/>
    </row>
    <row r="168" spans="11:20" x14ac:dyDescent="0.2">
      <c r="K168" s="37"/>
      <c r="L168" s="37"/>
      <c r="M168" s="37"/>
      <c r="N168" s="37"/>
      <c r="O168" s="37"/>
      <c r="P168" s="37"/>
      <c r="Q168" s="37"/>
      <c r="R168" s="37"/>
      <c r="S168" s="37"/>
      <c r="T168" s="38"/>
    </row>
    <row r="169" spans="11:20" x14ac:dyDescent="0.2">
      <c r="K169" s="37"/>
      <c r="L169" s="37"/>
      <c r="M169" s="37"/>
      <c r="N169" s="37"/>
      <c r="O169" s="37"/>
      <c r="P169" s="37"/>
      <c r="Q169" s="37"/>
      <c r="R169" s="37"/>
      <c r="S169" s="37"/>
      <c r="T169" s="38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6" sqref="Q6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rate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2024-01-31T06:56:41Z</dcterms:modified>
</cp:coreProperties>
</file>