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5ACE863-9B25-44CF-87AF-B8E6EC329031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5" l="1"/>
  <c r="I17" i="5"/>
  <c r="M16" i="5" l="1"/>
  <c r="B8" i="5"/>
  <c r="E40" i="5"/>
  <c r="G36" i="5" l="1"/>
  <c r="I36" i="5"/>
  <c r="G39" i="5"/>
  <c r="L8" i="5" l="1"/>
  <c r="I34" i="5" l="1"/>
  <c r="L9" i="5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23" i="5" s="1"/>
  <c r="B7" i="5"/>
  <c r="K40" i="5"/>
  <c r="B25" i="5" l="1"/>
  <c r="B22" i="5"/>
  <c r="B21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<sst xmlns="http://schemas.openxmlformats.org/spreadsheetml/2006/main" count="29" uniqueCount="29">
  <si>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</si>
  <si>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</si>
  <si>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</si>
  <si>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</si>
  <si>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</si>
  <si>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</si>
  <si>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</si>
  <si>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</si>
  <si>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</si>
  <si>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</si>
  <si>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</si>
  <si>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</si>
  <si>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</si>
  <si>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</si>
  <si>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</si>
  <si>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</si>
  <si>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</si>
  <si>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</si>
  <si>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</si>
  <si>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</si>
  <si>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</si>
  <si>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</si>
  <si>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</si>
  <si>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</si>
  <si>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</si>
  <si>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</si>
  <si>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</si>
  <si>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</si>
  <si>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Meaurement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</si>
</sst>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3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37</xdr:row>
      <xdr:rowOff>29563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E1E4AD-8EEC-4AC8-AC5B-0078CF9D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078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3CE78-E96D-4175-92CE-B4168138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276E4-8E0B-479F-8BF8-274D64A8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1BD3A-9100-4074-82CA-5ED7200B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7802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54BCB-4D79-40BD-BAD1-CA387DA3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22</xdr:col>
      <xdr:colOff>106661</xdr:colOff>
      <xdr:row>93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98AAE6-AA77-4499-A808-A50CC083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3517861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22</xdr:col>
      <xdr:colOff>373399</xdr:colOff>
      <xdr:row>138</xdr:row>
      <xdr:rowOff>77381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91FB84-A0FC-45FB-9362-5DABD583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13784599" cy="8459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opLeftCell="A7" workbookViewId="0">
      <selection activeCell="F26" sqref="F26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3" x14ac:dyDescent="0.25">
      <c r="A2" s="2"/>
      <c r="B2" s="2"/>
      <c r="C2" s="2"/>
    </row>
    <row r="3" spans="1:13" x14ac:dyDescent="0.25">
      <c r="A3" s="2" t="s">
        <v>19</v>
      </c>
      <c r="B3" s="2"/>
      <c r="C3" s="2"/>
    </row>
    <row r="4" spans="1:13" x14ac:dyDescent="0.25">
      <c r="A4" s="2" t="s">
        <v>5</v>
      </c>
      <c r="B4" s="2">
        <v>2024</v>
      </c>
      <c r="C4" s="2"/>
      <c r="I4" s="2" t="s">
        <v>1</v>
      </c>
      <c r="J4" s="2"/>
      <c r="K4" s="2"/>
      <c r="L4" s="2"/>
    </row>
    <row r="5" spans="1:13" x14ac:dyDescent="0.25">
      <c r="A5" s="2" t="s">
        <v>6</v>
      </c>
      <c r="B5" s="2">
        <v>1980</v>
      </c>
      <c r="C5" s="2"/>
      <c r="I5" s="2">
        <v>1980</v>
      </c>
      <c r="J5" s="2">
        <v>2024</v>
      </c>
      <c r="K5" s="2">
        <f>J5-I5</f>
        <v>44</v>
      </c>
      <c r="L5" s="2">
        <f>K5-60</f>
        <v>-16</v>
      </c>
    </row>
    <row r="6" spans="1:13" x14ac:dyDescent="0.25">
      <c r="A6" s="2" t="s">
        <v>7</v>
      </c>
      <c r="B6" s="2">
        <f>B4-B5</f>
        <v>44</v>
      </c>
      <c r="C6" s="2"/>
      <c r="I6" s="2" t="s">
        <v>3</v>
      </c>
      <c r="J6" s="2"/>
      <c r="K6" s="2"/>
    </row>
    <row r="7" spans="1:13" x14ac:dyDescent="0.25">
      <c r="A7" s="2"/>
      <c r="B7" s="2">
        <f>B6-60</f>
        <v>-16</v>
      </c>
      <c r="C7" s="2"/>
      <c r="I7" s="2" t="s">
        <v>27</v>
      </c>
      <c r="J7" s="2" t="s">
        <v>26</v>
      </c>
      <c r="K7" s="2"/>
      <c r="L7">
        <v>26620</v>
      </c>
    </row>
    <row r="8" spans="1:13" x14ac:dyDescent="0.25">
      <c r="A8" s="2" t="s">
        <v>8</v>
      </c>
      <c r="B8" s="5">
        <f>190*2500</f>
        <v>475000</v>
      </c>
      <c r="C8" s="5"/>
      <c r="I8" s="8">
        <v>190</v>
      </c>
      <c r="K8" s="2"/>
      <c r="L8">
        <f>L7/100*105</f>
        <v>27951</v>
      </c>
    </row>
    <row r="9" spans="1:13" x14ac:dyDescent="0.25">
      <c r="A9" s="2" t="s">
        <v>9</v>
      </c>
      <c r="B9" s="2"/>
      <c r="C9" s="2"/>
      <c r="I9" s="2"/>
      <c r="J9" s="2"/>
      <c r="K9" s="2"/>
      <c r="L9">
        <f>L8/10.764</f>
        <v>2596.711259754738</v>
      </c>
    </row>
    <row r="10" spans="1:13" x14ac:dyDescent="0.25">
      <c r="A10" s="2"/>
      <c r="B10" s="2"/>
      <c r="C10" s="2"/>
      <c r="I10" s="8"/>
      <c r="J10" s="2"/>
      <c r="K10" s="2"/>
    </row>
    <row r="11" spans="1:13" x14ac:dyDescent="0.25">
      <c r="A11" s="2" t="s">
        <v>10</v>
      </c>
      <c r="B11" s="2">
        <f>100-10</f>
        <v>90</v>
      </c>
      <c r="C11" s="2"/>
      <c r="I11" s="8"/>
      <c r="J11" s="2"/>
      <c r="K11" s="2"/>
    </row>
    <row r="12" spans="1:13" x14ac:dyDescent="0.25">
      <c r="A12" s="2" t="s">
        <v>11</v>
      </c>
      <c r="B12" s="2">
        <f>B11*B6/60</f>
        <v>66</v>
      </c>
      <c r="C12" s="2"/>
    </row>
    <row r="13" spans="1:13" x14ac:dyDescent="0.25">
      <c r="A13" s="2"/>
      <c r="B13" s="6">
        <f>B12%</f>
        <v>0.66</v>
      </c>
      <c r="C13" s="6"/>
    </row>
    <row r="14" spans="1:13" x14ac:dyDescent="0.25">
      <c r="A14" s="2"/>
      <c r="B14" s="2"/>
      <c r="C14" s="2"/>
    </row>
    <row r="15" spans="1:13" x14ac:dyDescent="0.25">
      <c r="A15" s="2" t="s">
        <v>12</v>
      </c>
      <c r="B15" s="5">
        <f>ROUND((B8*B13),0)</f>
        <v>313500</v>
      </c>
      <c r="C15" s="5"/>
      <c r="I15" t="s">
        <v>28</v>
      </c>
    </row>
    <row r="16" spans="1:13" x14ac:dyDescent="0.25">
      <c r="A16" s="2" t="s">
        <v>2</v>
      </c>
      <c r="B16" s="5">
        <v>190</v>
      </c>
      <c r="C16" s="5"/>
      <c r="I16">
        <v>140</v>
      </c>
      <c r="M16">
        <f>9*16.4</f>
        <v>147.6</v>
      </c>
    </row>
    <row r="17" spans="1:12" x14ac:dyDescent="0.25">
      <c r="A17" s="2" t="s">
        <v>25</v>
      </c>
      <c r="B17" s="2">
        <v>41500</v>
      </c>
      <c r="C17" s="2"/>
      <c r="I17">
        <f>I16*1.5</f>
        <v>210</v>
      </c>
    </row>
    <row r="18" spans="1:12" x14ac:dyDescent="0.25">
      <c r="A18" s="2" t="s">
        <v>13</v>
      </c>
      <c r="B18" s="5">
        <f>B17*B16</f>
        <v>7885000</v>
      </c>
      <c r="C18" s="5"/>
      <c r="I18">
        <v>25000</v>
      </c>
    </row>
    <row r="19" spans="1:12" x14ac:dyDescent="0.25">
      <c r="A19" s="2" t="s">
        <v>14</v>
      </c>
      <c r="B19" s="2"/>
      <c r="C19" s="2"/>
      <c r="I19">
        <f>I18*I17</f>
        <v>5250000</v>
      </c>
    </row>
    <row r="20" spans="1:12" x14ac:dyDescent="0.25">
      <c r="A20" s="4" t="s">
        <v>15</v>
      </c>
      <c r="B20" s="7">
        <f>B18-B15</f>
        <v>7571500</v>
      </c>
      <c r="C20" s="7"/>
      <c r="D20" s="1"/>
      <c r="E20" s="1"/>
    </row>
    <row r="21" spans="1:12" x14ac:dyDescent="0.25">
      <c r="A21" s="4" t="s">
        <v>16</v>
      </c>
      <c r="B21" s="7">
        <f>ROUND((B20*90%),0)</f>
        <v>6814350</v>
      </c>
      <c r="C21" s="7"/>
    </row>
    <row r="22" spans="1:12" x14ac:dyDescent="0.25">
      <c r="A22" s="4" t="s">
        <v>17</v>
      </c>
      <c r="B22" s="7">
        <f>ROUND((B20*80%),0)</f>
        <v>6057200</v>
      </c>
      <c r="C22" s="7"/>
    </row>
    <row r="23" spans="1:12" x14ac:dyDescent="0.25">
      <c r="A23" s="4" t="s">
        <v>18</v>
      </c>
      <c r="B23" s="7">
        <f>MROUND((B20*0.045/12),500)</f>
        <v>28500</v>
      </c>
      <c r="C23" s="7"/>
    </row>
    <row r="24" spans="1:12" ht="18.75" x14ac:dyDescent="0.3">
      <c r="H24" s="10"/>
      <c r="I24" s="10"/>
      <c r="J24" s="10"/>
      <c r="K24" s="10"/>
      <c r="L24" s="10"/>
    </row>
    <row r="25" spans="1:12" ht="18.75" x14ac:dyDescent="0.3">
      <c r="B25" s="1">
        <f>B20/190</f>
        <v>39850</v>
      </c>
      <c r="D25" s="1"/>
      <c r="H25" s="10"/>
      <c r="I25" s="10"/>
      <c r="J25" s="10"/>
      <c r="K25" s="10"/>
      <c r="L25" s="10"/>
    </row>
    <row r="26" spans="1:12" ht="16.5" x14ac:dyDescent="0.3">
      <c r="B26" s="1"/>
      <c r="F26" s="9"/>
      <c r="G26" s="9"/>
      <c r="H26" s="9"/>
      <c r="I26" s="9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11">
        <v>205</v>
      </c>
      <c r="E33" s="12"/>
      <c r="F33" s="11">
        <v>4500000</v>
      </c>
      <c r="G33" s="11" t="e">
        <f t="shared" ref="G33:G37" si="0">F33/E33</f>
        <v>#DIV/0!</v>
      </c>
      <c r="H33" s="11">
        <f t="shared" ref="H33:H37" si="1">F33/D33</f>
        <v>21951.219512195123</v>
      </c>
      <c r="I33" s="2" t="e">
        <f t="shared" ref="I33:I37" si="2">D33/E33</f>
        <v>#DIV/0!</v>
      </c>
    </row>
    <row r="34" spans="4:13" x14ac:dyDescent="0.25">
      <c r="D34" s="2"/>
      <c r="E34" s="3">
        <v>165</v>
      </c>
      <c r="F34" s="11">
        <v>4500000</v>
      </c>
      <c r="G34" s="2">
        <f t="shared" si="0"/>
        <v>27272.727272727272</v>
      </c>
      <c r="H34" s="2" t="e">
        <f t="shared" si="1"/>
        <v>#DIV/0!</v>
      </c>
      <c r="I34" s="2">
        <f t="shared" si="2"/>
        <v>0</v>
      </c>
    </row>
    <row r="35" spans="4:13" x14ac:dyDescent="0.25">
      <c r="D35" s="11">
        <v>200</v>
      </c>
      <c r="E35" s="11">
        <v>140</v>
      </c>
      <c r="F35" s="11">
        <v>4500000</v>
      </c>
      <c r="G35" s="11">
        <f t="shared" si="0"/>
        <v>32142.857142857141</v>
      </c>
      <c r="H35" s="11">
        <f t="shared" si="1"/>
        <v>22500</v>
      </c>
      <c r="I35" s="2">
        <f t="shared" si="2"/>
        <v>1.4285714285714286</v>
      </c>
    </row>
    <row r="36" spans="4:13" x14ac:dyDescent="0.25">
      <c r="D36" s="4">
        <v>132</v>
      </c>
      <c r="E36" s="11">
        <v>110</v>
      </c>
      <c r="F36" s="13">
        <v>5500000</v>
      </c>
      <c r="G36" s="4">
        <f t="shared" si="0"/>
        <v>50000</v>
      </c>
      <c r="H36" s="4">
        <f t="shared" si="1"/>
        <v>41666.666666666664</v>
      </c>
      <c r="I36" s="2">
        <f t="shared" si="2"/>
        <v>1.2</v>
      </c>
    </row>
    <row r="37" spans="4:13" x14ac:dyDescent="0.25">
      <c r="D37" s="4"/>
      <c r="E37" s="4"/>
      <c r="F37" s="4"/>
      <c r="G37" s="4" t="e">
        <f t="shared" si="0"/>
        <v>#DIV/0!</v>
      </c>
      <c r="H37" s="4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/>
      <c r="I39" s="2"/>
      <c r="J39" s="2">
        <f>I39+H39+F39</f>
        <v>0</v>
      </c>
      <c r="K39" s="2" t="e">
        <f>J39/E39</f>
        <v>#DIV/0!</v>
      </c>
      <c r="L39" s="5"/>
      <c r="M39" s="2"/>
    </row>
    <row r="40" spans="4:13" x14ac:dyDescent="0.25">
      <c r="D40" s="2"/>
      <c r="E40" s="4">
        <f>11.4*10.764</f>
        <v>122.70959999999999</v>
      </c>
      <c r="F40" s="4">
        <v>2200000</v>
      </c>
      <c r="G40" s="4">
        <f>F40/E40</f>
        <v>17928.507631024793</v>
      </c>
      <c r="H40" s="4">
        <v>132000</v>
      </c>
      <c r="I40" s="2">
        <v>22000</v>
      </c>
      <c r="J40" s="4">
        <f>I40+H40+F40</f>
        <v>2354000</v>
      </c>
      <c r="K40" s="4">
        <f>J40/E40</f>
        <v>19183.503165196529</v>
      </c>
      <c r="L40" s="5" t="e">
        <f>J40/D40</f>
        <v>#DIV/0!</v>
      </c>
      <c r="M40" s="2" t="e">
        <f>F40/D40</f>
        <v>#DIV/0!</v>
      </c>
    </row>
    <row r="41" spans="4:13" x14ac:dyDescent="0.25">
      <c r="D41" s="2"/>
      <c r="E41" s="4"/>
      <c r="F41" s="4"/>
      <c r="G41" s="4" t="e">
        <f>F41/E41</f>
        <v>#DIV/0!</v>
      </c>
      <c r="H41" s="4">
        <v>294000</v>
      </c>
      <c r="I41" s="2">
        <v>30000</v>
      </c>
      <c r="J41" s="4">
        <f>I41+H41+F41</f>
        <v>324000</v>
      </c>
      <c r="K41" s="4" t="e">
        <f>J41/E41</f>
        <v>#DIV/0!</v>
      </c>
      <c r="L41" s="2"/>
      <c r="M41" s="2"/>
    </row>
    <row r="42" spans="4:13" x14ac:dyDescent="0.25">
      <c r="D42" s="2"/>
      <c r="E42" s="2"/>
      <c r="F42" s="2"/>
      <c r="G42" s="2" t="e">
        <f>F42/E42</f>
        <v>#DIV/0!</v>
      </c>
      <c r="H42" s="2">
        <v>180000</v>
      </c>
      <c r="I42" s="2">
        <v>30000</v>
      </c>
      <c r="J42" s="2">
        <f>I42+H42+F42</f>
        <v>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>
      <selection activeCell="K26" sqref="K25:K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tabSelected="1" topLeftCell="A64" workbookViewId="0">
      <selection activeCell="A95" sqref="A9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2024-01-10T12:01:05Z</dcterms:modified>
</cp:coreProperties>
</file>