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anuary 2024\DIPEN M. LALSODAGAR  - PNB\"/>
    </mc:Choice>
  </mc:AlternateContent>
  <xr:revisionPtr revIDLastSave="0" documentId="13_ncr:1_{A24A450D-DDA8-4BBF-B397-73B804D996E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30" i="4" l="1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Q3" i="4"/>
  <c r="B3" i="4" s="1"/>
  <c r="C3" i="4" s="1"/>
  <c r="J3" i="4"/>
  <c r="I3" i="4"/>
  <c r="E3" i="4"/>
  <c r="A3" i="4"/>
  <c r="H18" i="4" l="1"/>
  <c r="H17" i="4"/>
  <c r="H13" i="4"/>
  <c r="H12" i="4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7" i="4" s="1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<sst xmlns="http://schemas.openxmlformats.org/spreadsheetml/2006/main" count="51" uniqueCount="45">
  <si>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</si>
  <si>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</si>
  <si>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</si>
  <si>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</si>
  <si>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</si>
  <si>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</si>
  <si>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</si>
  <si>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</si>
  <si>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</si>
  <si>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</si>
  <si>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</si>
  <si>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</si>
  <si>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</si>
  <si>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</si>
  <si>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</si>
  <si>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</si>
  <si>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</si>
  <si>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</si>
  <si>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</si>
  <si>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</si>
  <si>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</si>
  <si>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</si>
  <si>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</si>
  <si>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</si>
  <si>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</si>
  <si>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bua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</si>
  <si>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</si>
  <si>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</si>
  <si>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</si>
  <si>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</si>
  <si>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</si>
  <si>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</si>
  <si>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</si>
  <si>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</si>
  <si>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</si>
  <si>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</si>
  <si>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</si>
  <si>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</si>
  <si>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</si>
  <si>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</si>
  <si>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Punjab National Bank ( APMC Vashi Branch ) - MR. DIPEN M. LALSODAGAR &amp; MRS. FAGUN D. LALSODAGAR</t>
  </si>
  <si>
    <t xml:space="preserve">Agree BUA </t>
  </si>
  <si>
    <t>Super BUA Agree</t>
  </si>
  <si>
    <t xml:space="preserve">As per previous report </t>
  </si>
  <si>
    <t>Higher weightage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</si>
</sst>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0" fillId="0" borderId="0" xfId="0" applyAlignment="1">
      <alignment horizontal="center" wrapText="1"/>
    </xf>
    <xf numFmtId="4" fontId="1" fillId="2" borderId="0" xfId="0" applyNumberFormat="1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316751</xdr:colOff>
      <xdr:row>38</xdr:row>
      <xdr:rowOff>153368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B956AA-E6AF-4877-86E4-A0CEB316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385551" cy="69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545468</xdr:colOff>
      <xdr:row>51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BB798-7FF4-42B0-A9C0-26BEBA875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23868" cy="8573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268013</xdr:colOff>
      <xdr:row>47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DAEF0-E053-4E42-B89C-DA0A3AE7C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12013" cy="8878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1361</xdr:colOff>
      <xdr:row>48</xdr:row>
      <xdr:rowOff>172677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71B53-7360-470D-BACA-A417A202A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754961" cy="8792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353750</xdr:colOff>
      <xdr:row>52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CE594-5955-4466-870A-FFBEB4D4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97750" cy="8621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21</xdr:col>
      <xdr:colOff>268013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4D9D60-15F2-440F-9FB3-3047F28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412013" cy="89166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363277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C6590-3324-49F0-AD64-A72C4973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507277" cy="8954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506172</xdr:colOff>
      <xdr:row>47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03E5E9-2F9F-4106-BCAA-7FF67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650172" cy="89261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450120</xdr:colOff>
      <xdr:row>41</xdr:row>
      <xdr:rowOff>163011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B2489-C3DA-4AD2-8E53-B80CDBCF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518920" cy="77830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</xdr:row>
      <xdr:rowOff>104775</xdr:rowOff>
    </xdr:from>
    <xdr:to>
      <xdr:col>32</xdr:col>
      <xdr:colOff>212081</xdr:colOff>
      <xdr:row>30</xdr:row>
      <xdr:rowOff>19809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FC9BA-5707-4A96-90AF-3153C4C7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295275"/>
          <a:ext cx="18138131" cy="543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10" zoomScaleNormal="100" workbookViewId="0">
      <selection activeCell="V38" sqref="V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x14ac:dyDescent="0.25">
      <c r="A3" s="4">
        <f t="shared" ref="A3:A8" si="0">N3</f>
        <v>0</v>
      </c>
      <c r="B3" s="4">
        <f t="shared" ref="B3:B8" si="1">Q3</f>
        <v>304.16666666666669</v>
      </c>
      <c r="C3" s="4">
        <f>B3*1.2</f>
        <v>365</v>
      </c>
      <c r="D3" s="4">
        <f t="shared" ref="D3:D8" si="2">C3*1.2</f>
        <v>438</v>
      </c>
      <c r="E3" s="5">
        <f t="shared" ref="E3:E8" si="3">R3</f>
        <v>4900000</v>
      </c>
      <c r="F3" s="10">
        <f t="shared" ref="F3:F8" si="4">ROUND((E3/B3),0)</f>
        <v>16110</v>
      </c>
      <c r="G3" s="10">
        <f t="shared" ref="G3:G8" si="5">ROUND((E3/C3),0)</f>
        <v>13425</v>
      </c>
      <c r="H3" s="10">
        <f t="shared" ref="H3:H8" si="6">ROUND((E3/D3),0)</f>
        <v>11187</v>
      </c>
      <c r="I3" s="4" t="e">
        <f>#REF!</f>
        <v>#REF!</v>
      </c>
      <c r="J3" s="4">
        <f t="shared" ref="J3:J8" si="7">S3</f>
        <v>0</v>
      </c>
      <c r="O3">
        <v>0</v>
      </c>
      <c r="P3">
        <v>365</v>
      </c>
      <c r="Q3">
        <f t="shared" ref="P3:Q8" si="8">P3/1.2</f>
        <v>304.16666666666669</v>
      </c>
      <c r="R3" s="2">
        <v>4900000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791.66666666666674</v>
      </c>
      <c r="C10" s="4">
        <f>B10*1.2</f>
        <v>950</v>
      </c>
      <c r="D10" s="4">
        <f t="shared" ref="D10:D19" si="23">C10*1.2</f>
        <v>1140</v>
      </c>
      <c r="E10" s="5">
        <f t="shared" ref="E10:E19" si="24">R10</f>
        <v>13500000</v>
      </c>
      <c r="F10" s="10">
        <f t="shared" ref="F10:F19" si="25">ROUND((E10/B10),0)</f>
        <v>17053</v>
      </c>
      <c r="G10" s="10">
        <f t="shared" ref="G10:G19" si="26">ROUND((E10/C10),0)</f>
        <v>14211</v>
      </c>
      <c r="H10" s="10">
        <f t="shared" ref="H10:H19" si="27">ROUND((E10/D10),0)</f>
        <v>11842</v>
      </c>
      <c r="I10" s="4" t="e">
        <f>#REF!</f>
        <v>#REF!</v>
      </c>
      <c r="J10" s="4">
        <f t="shared" ref="J10:J19" si="28">S10</f>
        <v>0</v>
      </c>
      <c r="O10">
        <v>0</v>
      </c>
      <c r="P10">
        <v>950</v>
      </c>
      <c r="Q10">
        <f t="shared" ref="P10:Q19" si="29">P10/1.2</f>
        <v>791.66666666666674</v>
      </c>
      <c r="R10" s="2">
        <v>13500000</v>
      </c>
      <c r="S10" s="8"/>
      <c r="T10" s="8"/>
    </row>
    <row r="11" spans="1:20" s="45" customFormat="1" x14ac:dyDescent="0.25">
      <c r="A11" s="46">
        <f t="shared" si="21"/>
        <v>0</v>
      </c>
      <c r="B11" s="46">
        <f t="shared" si="22"/>
        <v>517.5</v>
      </c>
      <c r="C11" s="46">
        <f t="shared" ref="C11:C19" si="30">B11*1.2</f>
        <v>621</v>
      </c>
      <c r="D11" s="46">
        <f t="shared" si="23"/>
        <v>745.19999999999993</v>
      </c>
      <c r="E11" s="47">
        <f t="shared" si="24"/>
        <v>15500000</v>
      </c>
      <c r="F11" s="46">
        <f t="shared" si="25"/>
        <v>29952</v>
      </c>
      <c r="G11" s="46">
        <f t="shared" si="26"/>
        <v>24960</v>
      </c>
      <c r="H11" s="46">
        <f t="shared" si="27"/>
        <v>20800</v>
      </c>
      <c r="I11" s="46" t="e">
        <f>#REF!</f>
        <v>#REF!</v>
      </c>
      <c r="J11" s="46">
        <f t="shared" si="28"/>
        <v>0</v>
      </c>
      <c r="O11" s="45">
        <v>0</v>
      </c>
      <c r="P11" s="45">
        <v>621</v>
      </c>
      <c r="Q11" s="45">
        <f t="shared" si="29"/>
        <v>517.5</v>
      </c>
      <c r="R11" s="48">
        <v>15500000</v>
      </c>
    </row>
    <row r="12" spans="1:20" x14ac:dyDescent="0.25">
      <c r="A12" s="4">
        <f t="shared" si="21"/>
        <v>0</v>
      </c>
      <c r="B12" s="4">
        <f t="shared" si="22"/>
        <v>413</v>
      </c>
      <c r="C12" s="4">
        <f t="shared" si="30"/>
        <v>495.59999999999997</v>
      </c>
      <c r="D12" s="4">
        <f t="shared" si="23"/>
        <v>594.71999999999991</v>
      </c>
      <c r="E12" s="5">
        <f t="shared" si="24"/>
        <v>8800000</v>
      </c>
      <c r="F12" s="10">
        <f t="shared" si="25"/>
        <v>21308</v>
      </c>
      <c r="G12" s="10">
        <f t="shared" si="26"/>
        <v>17756</v>
      </c>
      <c r="H12" s="10">
        <f t="shared" si="27"/>
        <v>14797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v>413</v>
      </c>
      <c r="R12" s="2">
        <v>8800000</v>
      </c>
      <c r="S12" s="8"/>
      <c r="T12" s="8"/>
    </row>
    <row r="13" spans="1:20" s="8" customFormat="1" x14ac:dyDescent="0.25">
      <c r="A13" s="10">
        <f t="shared" si="21"/>
        <v>0</v>
      </c>
      <c r="B13" s="10">
        <f t="shared" si="22"/>
        <v>410</v>
      </c>
      <c r="C13" s="10">
        <f t="shared" si="30"/>
        <v>492</v>
      </c>
      <c r="D13" s="10">
        <f t="shared" si="23"/>
        <v>590.4</v>
      </c>
      <c r="E13" s="50">
        <f t="shared" si="24"/>
        <v>9000000</v>
      </c>
      <c r="F13" s="10">
        <f t="shared" si="25"/>
        <v>21951</v>
      </c>
      <c r="G13" s="10">
        <f t="shared" si="26"/>
        <v>18293</v>
      </c>
      <c r="H13" s="10">
        <f t="shared" si="27"/>
        <v>15244</v>
      </c>
      <c r="I13" s="10" t="e">
        <f>#REF!</f>
        <v>#REF!</v>
      </c>
      <c r="J13" s="10">
        <f t="shared" si="28"/>
        <v>0</v>
      </c>
      <c r="O13" s="8">
        <v>0</v>
      </c>
      <c r="P13" s="8">
        <f t="shared" si="29"/>
        <v>0</v>
      </c>
      <c r="Q13" s="8">
        <v>410</v>
      </c>
      <c r="R13" s="51">
        <v>9000000</v>
      </c>
    </row>
    <row r="14" spans="1:20" s="45" customFormat="1" x14ac:dyDescent="0.25">
      <c r="A14" s="46">
        <f t="shared" si="21"/>
        <v>0</v>
      </c>
      <c r="B14" s="46">
        <f t="shared" si="22"/>
        <v>530</v>
      </c>
      <c r="C14" s="46">
        <f t="shared" si="30"/>
        <v>636</v>
      </c>
      <c r="D14" s="46">
        <f t="shared" si="23"/>
        <v>763.19999999999993</v>
      </c>
      <c r="E14" s="47">
        <f t="shared" si="24"/>
        <v>12500000</v>
      </c>
      <c r="F14" s="46">
        <f t="shared" si="25"/>
        <v>23585</v>
      </c>
      <c r="G14" s="46">
        <f t="shared" si="26"/>
        <v>19654</v>
      </c>
      <c r="H14" s="46">
        <f t="shared" si="27"/>
        <v>16378</v>
      </c>
      <c r="I14" s="46" t="e">
        <f>#REF!</f>
        <v>#REF!</v>
      </c>
      <c r="J14" s="46">
        <f t="shared" si="28"/>
        <v>0</v>
      </c>
      <c r="O14" s="45">
        <v>0</v>
      </c>
      <c r="P14" s="45">
        <f t="shared" si="29"/>
        <v>0</v>
      </c>
      <c r="Q14" s="45">
        <v>530</v>
      </c>
      <c r="R14" s="48">
        <v>12500000</v>
      </c>
    </row>
    <row r="15" spans="1:20" x14ac:dyDescent="0.25">
      <c r="A15" s="4">
        <f t="shared" si="21"/>
        <v>0</v>
      </c>
      <c r="B15" s="4">
        <f t="shared" si="22"/>
        <v>450</v>
      </c>
      <c r="C15" s="4">
        <f t="shared" si="30"/>
        <v>540</v>
      </c>
      <c r="D15" s="4">
        <f t="shared" si="23"/>
        <v>648</v>
      </c>
      <c r="E15" s="5">
        <f t="shared" si="24"/>
        <v>9120000</v>
      </c>
      <c r="F15" s="10">
        <f t="shared" si="25"/>
        <v>20267</v>
      </c>
      <c r="G15" s="10">
        <f t="shared" si="26"/>
        <v>16889</v>
      </c>
      <c r="H15" s="10">
        <f t="shared" si="27"/>
        <v>14074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v>450</v>
      </c>
      <c r="R15" s="2">
        <v>9120000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415</v>
      </c>
      <c r="C16" s="4">
        <f t="shared" si="30"/>
        <v>498</v>
      </c>
      <c r="D16" s="4">
        <f t="shared" si="23"/>
        <v>597.6</v>
      </c>
      <c r="E16" s="5">
        <f t="shared" si="24"/>
        <v>10500000</v>
      </c>
      <c r="F16" s="10">
        <f t="shared" si="25"/>
        <v>25301</v>
      </c>
      <c r="G16" s="10">
        <f t="shared" si="26"/>
        <v>21084</v>
      </c>
      <c r="H16" s="10">
        <f t="shared" si="27"/>
        <v>17570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v>415</v>
      </c>
      <c r="R16" s="2">
        <v>10500000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450</v>
      </c>
      <c r="C17" s="4">
        <f t="shared" si="30"/>
        <v>540</v>
      </c>
      <c r="D17" s="4">
        <f t="shared" si="23"/>
        <v>648</v>
      </c>
      <c r="E17" s="5">
        <f t="shared" si="24"/>
        <v>9420000</v>
      </c>
      <c r="F17" s="10">
        <f t="shared" si="25"/>
        <v>20933</v>
      </c>
      <c r="G17" s="10">
        <f t="shared" si="26"/>
        <v>17444</v>
      </c>
      <c r="H17" s="10">
        <f t="shared" si="27"/>
        <v>14537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v>450</v>
      </c>
      <c r="R17" s="2">
        <v>9420000</v>
      </c>
      <c r="S17" s="8"/>
      <c r="T17" s="8"/>
    </row>
    <row r="18" spans="1:25" s="45" customFormat="1" x14ac:dyDescent="0.25">
      <c r="A18" s="46">
        <f t="shared" si="21"/>
        <v>0</v>
      </c>
      <c r="B18" s="46">
        <f t="shared" si="22"/>
        <v>380</v>
      </c>
      <c r="C18" s="46">
        <f t="shared" si="30"/>
        <v>456</v>
      </c>
      <c r="D18" s="46">
        <f t="shared" si="23"/>
        <v>547.19999999999993</v>
      </c>
      <c r="E18" s="47">
        <f t="shared" si="24"/>
        <v>9600000</v>
      </c>
      <c r="F18" s="46">
        <f t="shared" si="25"/>
        <v>25263</v>
      </c>
      <c r="G18" s="46">
        <f t="shared" si="26"/>
        <v>21053</v>
      </c>
      <c r="H18" s="46">
        <f t="shared" si="27"/>
        <v>17544</v>
      </c>
      <c r="I18" s="46" t="e">
        <f>#REF!</f>
        <v>#REF!</v>
      </c>
      <c r="J18" s="46">
        <f t="shared" si="28"/>
        <v>0</v>
      </c>
      <c r="O18" s="45">
        <v>0</v>
      </c>
      <c r="P18" s="45">
        <f t="shared" si="29"/>
        <v>0</v>
      </c>
      <c r="Q18" s="45">
        <v>380</v>
      </c>
      <c r="R18" s="48">
        <v>9600000</v>
      </c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22000</v>
      </c>
      <c r="X20" s="21" t="s">
        <v>14</v>
      </c>
    </row>
    <row r="21" spans="1:25" ht="38.25" customHeight="1" x14ac:dyDescent="0.25">
      <c r="S21" s="11"/>
      <c r="T21" s="11"/>
      <c r="U21" s="22" t="s">
        <v>15</v>
      </c>
      <c r="V21" s="19"/>
      <c r="W21" s="20">
        <v>2500</v>
      </c>
      <c r="X21" s="23"/>
    </row>
    <row r="22" spans="1:25" ht="15.75" x14ac:dyDescent="0.25">
      <c r="I22" s="8"/>
      <c r="S22" s="11"/>
      <c r="T22" s="11"/>
      <c r="U22" s="18" t="s">
        <v>16</v>
      </c>
      <c r="V22" s="19"/>
      <c r="W22" s="20">
        <f>W20-W21</f>
        <v>19500</v>
      </c>
      <c r="X22" s="23"/>
    </row>
    <row r="23" spans="1:25" ht="15.75" x14ac:dyDescent="0.25">
      <c r="G23" s="6"/>
      <c r="H23" s="6"/>
      <c r="S23" s="11"/>
      <c r="T23" s="11"/>
      <c r="U23" s="18" t="s">
        <v>17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18</v>
      </c>
      <c r="V24" s="24"/>
      <c r="W24" s="25">
        <f>X24-X25</f>
        <v>25</v>
      </c>
      <c r="X24" s="26">
        <v>2023</v>
      </c>
    </row>
    <row r="25" spans="1:25" ht="15.75" x14ac:dyDescent="0.25">
      <c r="I25" s="45"/>
      <c r="S25" s="11"/>
      <c r="T25" s="11"/>
      <c r="U25" s="18" t="s">
        <v>19</v>
      </c>
      <c r="V25" s="24"/>
      <c r="W25" s="25">
        <f>W26-W24</f>
        <v>35</v>
      </c>
      <c r="X25" s="25">
        <v>1998</v>
      </c>
      <c r="Y25" t="s">
        <v>43</v>
      </c>
    </row>
    <row r="26" spans="1:25" ht="15.75" x14ac:dyDescent="0.25">
      <c r="S26" s="11"/>
      <c r="T26" s="11"/>
      <c r="U26" s="18" t="s">
        <v>20</v>
      </c>
      <c r="V26" s="24"/>
      <c r="W26" s="25">
        <v>60</v>
      </c>
      <c r="X26" s="25"/>
    </row>
    <row r="27" spans="1:25" ht="39" customHeight="1" x14ac:dyDescent="0.25">
      <c r="P27" s="43" t="s">
        <v>40</v>
      </c>
      <c r="Q27" s="43"/>
      <c r="R27" s="43"/>
      <c r="S27" s="43"/>
      <c r="T27" s="44"/>
      <c r="U27" s="22" t="s">
        <v>21</v>
      </c>
      <c r="V27" s="24"/>
      <c r="W27" s="25">
        <f>90*W24/W26</f>
        <v>37.5</v>
      </c>
      <c r="X27" s="25"/>
    </row>
    <row r="28" spans="1:25" ht="15.75" x14ac:dyDescent="0.25">
      <c r="E28" t="s">
        <v>41</v>
      </c>
      <c r="F28" s="7">
        <v>416</v>
      </c>
      <c r="U28" s="18"/>
      <c r="V28" s="27"/>
      <c r="W28" s="28">
        <f>W27%</f>
        <v>0.375</v>
      </c>
      <c r="X28" s="28"/>
    </row>
    <row r="29" spans="1:25" ht="15.75" x14ac:dyDescent="0.25">
      <c r="E29" t="s">
        <v>42</v>
      </c>
      <c r="F29" s="7">
        <v>520</v>
      </c>
      <c r="P29" s="15" t="s">
        <v>33</v>
      </c>
      <c r="Q29" s="15" t="s">
        <v>34</v>
      </c>
      <c r="R29" s="15" t="s">
        <v>35</v>
      </c>
      <c r="S29" s="15" t="s">
        <v>36</v>
      </c>
      <c r="T29" s="13"/>
      <c r="U29" s="18" t="s">
        <v>22</v>
      </c>
      <c r="V29" s="19"/>
      <c r="W29" s="20">
        <f>W23*W28</f>
        <v>937.5</v>
      </c>
      <c r="X29" s="23"/>
    </row>
    <row r="30" spans="1:25" ht="15.75" x14ac:dyDescent="0.25">
      <c r="F30" s="7">
        <f>F29/F28</f>
        <v>1.25</v>
      </c>
      <c r="Q30">
        <f>N18</f>
        <v>0</v>
      </c>
      <c r="R30" s="16">
        <f>N16</f>
        <v>0</v>
      </c>
      <c r="S30" s="16">
        <f>R30*Q30</f>
        <v>0</v>
      </c>
      <c r="U30" s="18" t="s">
        <v>23</v>
      </c>
      <c r="V30" s="19"/>
      <c r="W30" s="20">
        <f>W23-W29</f>
        <v>1562.5</v>
      </c>
      <c r="X30" s="23"/>
    </row>
    <row r="31" spans="1:25" ht="15.75" x14ac:dyDescent="0.25">
      <c r="R31" s="6" t="s">
        <v>36</v>
      </c>
      <c r="S31" s="17">
        <f>SUM(S30:S30)</f>
        <v>0</v>
      </c>
      <c r="U31" s="18" t="s">
        <v>16</v>
      </c>
      <c r="V31" s="19"/>
      <c r="W31" s="20">
        <f>W22</f>
        <v>19500</v>
      </c>
      <c r="X31" s="23"/>
    </row>
    <row r="32" spans="1:25" ht="15.75" x14ac:dyDescent="0.25">
      <c r="R32" s="6" t="s">
        <v>27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37</v>
      </c>
      <c r="S33" s="17">
        <f>S31*80%</f>
        <v>0</v>
      </c>
      <c r="U33" s="29" t="s">
        <v>24</v>
      </c>
      <c r="V33" s="30"/>
      <c r="W33" s="21">
        <f>W31+W30</f>
        <v>21062.5</v>
      </c>
      <c r="X33" s="23"/>
    </row>
    <row r="34" spans="15:24" ht="15.75" x14ac:dyDescent="0.25">
      <c r="S34" s="11"/>
      <c r="T34" s="11"/>
      <c r="U34" s="24"/>
      <c r="V34" s="31"/>
      <c r="W34" s="25"/>
      <c r="X34" s="25"/>
    </row>
    <row r="35" spans="15:24" ht="15.75" x14ac:dyDescent="0.25">
      <c r="S35" s="11"/>
      <c r="T35" s="11"/>
      <c r="U35" s="29" t="s">
        <v>25</v>
      </c>
      <c r="V35" s="31"/>
      <c r="W35" s="26">
        <v>416</v>
      </c>
      <c r="X35" s="25"/>
    </row>
    <row r="36" spans="15:24" ht="15.75" x14ac:dyDescent="0.25">
      <c r="P36" s="14" t="s">
        <v>32</v>
      </c>
      <c r="Q36" s="49" t="s">
        <v>44</v>
      </c>
      <c r="R36" s="49"/>
      <c r="S36" s="11"/>
      <c r="T36" s="12"/>
      <c r="U36" s="18" t="s">
        <v>26</v>
      </c>
      <c r="V36" s="32"/>
      <c r="W36" s="33">
        <f>W33*W35+X37</f>
        <v>8762000</v>
      </c>
      <c r="X36" s="34"/>
    </row>
    <row r="37" spans="15:24" ht="15.75" x14ac:dyDescent="0.25">
      <c r="S37" s="12"/>
      <c r="T37" s="11"/>
      <c r="U37" s="18" t="s">
        <v>27</v>
      </c>
      <c r="V37" s="24"/>
      <c r="W37" s="35">
        <f>W36*0.9</f>
        <v>7885800</v>
      </c>
      <c r="X37" s="36"/>
    </row>
    <row r="38" spans="15:24" ht="15.75" x14ac:dyDescent="0.25">
      <c r="S38" s="11"/>
      <c r="T38" s="11"/>
      <c r="U38" s="18" t="s">
        <v>28</v>
      </c>
      <c r="V38" s="24"/>
      <c r="W38" s="35">
        <f>W36*0.8</f>
        <v>7009600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29</v>
      </c>
      <c r="V40" s="39"/>
      <c r="W40" s="40">
        <f>W21*W35</f>
        <v>1040000</v>
      </c>
      <c r="X40" s="40"/>
    </row>
    <row r="41" spans="15:24" ht="15.75" x14ac:dyDescent="0.25">
      <c r="U41" s="18" t="s">
        <v>30</v>
      </c>
      <c r="V41" s="24"/>
      <c r="W41" s="37"/>
      <c r="X41" s="37"/>
    </row>
    <row r="42" spans="15:24" ht="15.75" x14ac:dyDescent="0.25">
      <c r="U42" s="41" t="s">
        <v>31</v>
      </c>
      <c r="V42" s="37"/>
      <c r="W42" s="35">
        <f>W36*0.025/12</f>
        <v>18254.166666666668</v>
      </c>
      <c r="X42" s="35"/>
    </row>
  </sheetData>
  <mergeCells count="4">
    <mergeCell ref="A9:R9"/>
    <mergeCell ref="A2:R2"/>
    <mergeCell ref="P27:T27"/>
    <mergeCell ref="Q36:R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2024-01-08T06:55:33Z</dcterms:modified>
</cp:coreProperties>
</file>