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3\UNION\Sindhi Colony Branch\Sunila Gupta\"/>
    </mc:Choice>
  </mc:AlternateContent>
  <bookViews>
    <workbookView xWindow="0" yWindow="0" windowWidth="21600" windowHeight="10935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L2" i="2" l="1"/>
  <c r="M31" i="2" l="1"/>
  <c r="K30" i="2"/>
  <c r="P27" i="2"/>
  <c r="P30" i="2" s="1"/>
  <c r="Q30" i="2" s="1"/>
  <c r="M20" i="2"/>
  <c r="L19" i="2"/>
  <c r="L20" i="2" s="1"/>
  <c r="K19" i="2"/>
  <c r="K20" i="2" s="1"/>
  <c r="M18" i="2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<sst xmlns="http://schemas.openxmlformats.org/spreadsheetml/2006/main" count="60" uniqueCount="48">
  <si>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</si>
  <si>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</si>
  <si>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</si>
  <si>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</si>
  <si>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</si>
  <si>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</si>
  <si>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</si>
  <si>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</si>
  <si>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</si>
  <si>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</si>
  <si>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</si>
  <si>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</si>
  <si>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</si>
  <si>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</si>
  <si>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</si>
  <si>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</si>
  <si>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</si>
  <si>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</si>
  <si>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</si>
  <si>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</si>
  <si>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</si>
  <si>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</si>
  <si>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</si>
  <si>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</si>
  <si>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</si>
  <si>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</si>
  <si>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</si>
  <si>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</si>
  <si>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</si>
  <si>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</si>
  <si>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</si>
  <si>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</si>
  <si>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</si>
  <si>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</si>
  <si>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</si>
  <si>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</si>
  <si>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</si>
  <si>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</si>
  <si>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</si>
  <si>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</si>
  <si>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</si>
  <si>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</si>
  <si>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</si>
  <si>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</si>
  <si>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</si>
  <si>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As per Sale Deed</t>
  </si>
  <si>
    <t>Built-up Area in Sq. Ft. = 300.00</t>
  </si>
  <si>
    <t>(As per Sale Deed)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</si>
</sst>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00"/>
  </numFmts>
  <fonts count="1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2" fontId="9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4" fontId="17" fillId="0" borderId="0" xfId="0" applyNumberFormat="1" applyFont="1" applyAlignment="1">
      <alignment vertical="top"/>
    </xf>
    <xf numFmtId="164" fontId="9" fillId="0" borderId="0" xfId="0" applyNumberFormat="1" applyFont="1" applyAlignment="1">
      <alignment vertical="top"/>
    </xf>
    <xf numFmtId="2" fontId="9" fillId="0" borderId="1" xfId="0" applyNumberFormat="1" applyFont="1" applyBorder="1" applyAlignment="1">
      <alignment vertical="top"/>
    </xf>
    <xf numFmtId="43" fontId="17" fillId="0" borderId="0" xfId="1" applyFont="1" applyAlignment="1">
      <alignment vertical="center"/>
    </xf>
    <xf numFmtId="0" fontId="18" fillId="0" borderId="0" xfId="0" applyFont="1" applyAlignment="1">
      <alignment vertical="center"/>
    </xf>
    <xf numFmtId="2" fontId="9" fillId="0" borderId="0" xfId="0" applyNumberFormat="1" applyFont="1"/>
    <xf numFmtId="0" fontId="1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1" fontId="3" fillId="0" borderId="0" xfId="0" applyNumberFormat="1" applyFont="1"/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22</xdr:col>
      <xdr:colOff>303086</xdr:colOff>
      <xdr:row>90</xdr:row>
      <xdr:rowOff>189428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6300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8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6" sqref="G16"/>
    </sheetView>
  </sheetViews>
  <sheetFormatPr defaultRowHeight="16.5"/>
  <cols>
    <col min="1" max="1" width="9.140625" style="33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1" t="s">
        <v>11</v>
      </c>
      <c r="C2" s="55">
        <v>300</v>
      </c>
      <c r="D2" s="7" t="s">
        <v>44</v>
      </c>
      <c r="E2" s="4"/>
      <c r="F2" s="4"/>
      <c r="G2" s="23"/>
      <c r="H2" s="1" t="s">
        <v>39</v>
      </c>
      <c r="I2" s="55">
        <v>49159</v>
      </c>
      <c r="J2" s="55">
        <f>C2</f>
        <v>300</v>
      </c>
      <c r="K2" s="55">
        <f>I3</f>
        <v>4567</v>
      </c>
      <c r="L2" s="45">
        <f>J2*K2</f>
        <v>1370100</v>
      </c>
      <c r="O2" s="52" t="s">
        <v>35</v>
      </c>
      <c r="P2" s="53">
        <f>C28</f>
        <v>2840400</v>
      </c>
      <c r="R2" s="19">
        <f>P2*0.025/12</f>
        <v>5917.5</v>
      </c>
      <c r="S2" s="17" t="s">
        <v>34</v>
      </c>
    </row>
    <row r="3" spans="1:19">
      <c r="B3" s="22" t="s">
        <v>6</v>
      </c>
      <c r="C3" s="44">
        <v>8800</v>
      </c>
      <c r="D3" s="14"/>
      <c r="E3" s="24"/>
      <c r="F3" s="24"/>
      <c r="G3" s="14"/>
      <c r="H3" s="1" t="s">
        <v>40</v>
      </c>
      <c r="I3" s="55">
        <f>MROUND(I2/10.764,1)</f>
        <v>4567</v>
      </c>
      <c r="J3" s="55"/>
      <c r="K3" s="45"/>
      <c r="L3" s="45">
        <f>N11</f>
        <v>200400</v>
      </c>
      <c r="O3" s="52" t="s">
        <v>35</v>
      </c>
      <c r="P3" s="53">
        <f>C28</f>
        <v>2840400</v>
      </c>
      <c r="Q3" s="7"/>
      <c r="R3" s="19">
        <f>P3*0.04/12</f>
        <v>9468</v>
      </c>
      <c r="S3" s="54" t="s">
        <v>36</v>
      </c>
    </row>
    <row r="4" spans="1:19">
      <c r="B4" s="29" t="s">
        <v>18</v>
      </c>
      <c r="C4" s="45">
        <f>ROUND((C2*C3),0)</f>
        <v>2640000</v>
      </c>
      <c r="F4" s="20"/>
      <c r="G4" s="20"/>
      <c r="I4" s="45"/>
      <c r="J4" s="55"/>
      <c r="K4" s="45"/>
      <c r="L4" s="45">
        <f>SUM(L2:L3)</f>
        <v>1570500</v>
      </c>
      <c r="O4" s="52" t="s">
        <v>35</v>
      </c>
      <c r="P4" s="53">
        <f>C28</f>
        <v>2840400</v>
      </c>
      <c r="Q4" s="7"/>
      <c r="R4" s="19">
        <f>P4*0.033/12</f>
        <v>7811.1000000000013</v>
      </c>
      <c r="S4" s="17" t="s">
        <v>37</v>
      </c>
    </row>
    <row r="5" spans="1:19">
      <c r="B5" s="13" t="s">
        <v>14</v>
      </c>
    </row>
    <row r="6" spans="1:19" s="3" customFormat="1" ht="60">
      <c r="A6" s="34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5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36" t="s">
        <v>26</v>
      </c>
      <c r="N6" s="5" t="s">
        <v>17</v>
      </c>
      <c r="O6" s="5" t="s">
        <v>42</v>
      </c>
    </row>
    <row r="7" spans="1:19" s="3" customFormat="1" ht="15">
      <c r="A7" s="34"/>
      <c r="B7" s="4"/>
      <c r="C7" s="5" t="s">
        <v>43</v>
      </c>
      <c r="D7" s="4"/>
      <c r="E7" s="4"/>
      <c r="F7" s="4"/>
      <c r="G7" s="35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1">
        <v>1</v>
      </c>
      <c r="B8" s="38"/>
      <c r="C8" s="37">
        <v>300</v>
      </c>
      <c r="D8" s="42">
        <v>1986</v>
      </c>
      <c r="E8" s="42">
        <v>2023</v>
      </c>
      <c r="F8" s="42">
        <v>60</v>
      </c>
      <c r="G8" s="46">
        <v>1500</v>
      </c>
      <c r="H8" s="47">
        <f t="shared" ref="H8" si="0">E8-D8</f>
        <v>37</v>
      </c>
      <c r="I8" s="47">
        <f t="shared" ref="I8" si="1">F8-H8</f>
        <v>23</v>
      </c>
      <c r="J8" s="47">
        <f t="shared" ref="J8" si="2">IF(H8&gt;=5,90*H8/F8,0)</f>
        <v>55.5</v>
      </c>
      <c r="K8" s="47">
        <f t="shared" ref="K8" si="3">G8/100*J8</f>
        <v>832.5</v>
      </c>
      <c r="L8" s="47">
        <f t="shared" ref="L8" si="4">ROUND((G8-K8),0)</f>
        <v>668</v>
      </c>
      <c r="M8" s="47">
        <f t="shared" ref="M8" si="5">O8-N8</f>
        <v>249600</v>
      </c>
      <c r="N8" s="47">
        <f t="shared" ref="N8" si="6">ROUND((L8*C8),0)</f>
        <v>200400</v>
      </c>
      <c r="O8" s="47">
        <f t="shared" ref="O8" si="7">ROUND((C8*G8),0)</f>
        <v>450000</v>
      </c>
    </row>
    <row r="9" spans="1:19" s="11" customFormat="1">
      <c r="A9" s="43">
        <v>2</v>
      </c>
      <c r="B9" s="38"/>
      <c r="C9" s="37">
        <v>0</v>
      </c>
      <c r="D9" s="42">
        <v>0</v>
      </c>
      <c r="E9" s="42">
        <v>0</v>
      </c>
      <c r="F9" s="42">
        <v>60</v>
      </c>
      <c r="G9" s="46">
        <v>9</v>
      </c>
      <c r="H9" s="47">
        <f t="shared" ref="H9:H10" si="8">E9-D9</f>
        <v>0</v>
      </c>
      <c r="I9" s="47">
        <f t="shared" ref="I9:I10" si="9">F9-H9</f>
        <v>60</v>
      </c>
      <c r="J9" s="47">
        <f t="shared" ref="J9:J10" si="10">IF(H9&gt;=5,90*H9/F9,0)</f>
        <v>0</v>
      </c>
      <c r="K9" s="47">
        <f t="shared" ref="K9:K10" si="11">G9/100*J9</f>
        <v>0</v>
      </c>
      <c r="L9" s="47">
        <f t="shared" ref="L9:L10" si="12">ROUND((G9-K9),0)</f>
        <v>9</v>
      </c>
      <c r="M9" s="47">
        <f t="shared" ref="M9:M10" si="13">O9-N9</f>
        <v>0</v>
      </c>
      <c r="N9" s="47">
        <f t="shared" ref="N9:N10" si="14">ROUND((L9*C9),0)</f>
        <v>0</v>
      </c>
      <c r="O9" s="47">
        <f t="shared" ref="O9:O10" si="15">ROUND((C9*G9),0)</f>
        <v>0</v>
      </c>
    </row>
    <row r="10" spans="1:19" s="11" customFormat="1" ht="17.25" customHeight="1">
      <c r="A10" s="41">
        <v>3</v>
      </c>
      <c r="B10" s="38"/>
      <c r="C10" s="37">
        <v>0</v>
      </c>
      <c r="D10" s="42">
        <v>0</v>
      </c>
      <c r="E10" s="42">
        <v>0</v>
      </c>
      <c r="F10" s="42">
        <v>60</v>
      </c>
      <c r="G10" s="46">
        <v>0</v>
      </c>
      <c r="H10" s="47">
        <f t="shared" si="8"/>
        <v>0</v>
      </c>
      <c r="I10" s="47">
        <f t="shared" si="9"/>
        <v>60</v>
      </c>
      <c r="J10" s="47">
        <f t="shared" si="10"/>
        <v>0</v>
      </c>
      <c r="K10" s="47">
        <f t="shared" si="11"/>
        <v>0</v>
      </c>
      <c r="L10" s="47">
        <f t="shared" si="12"/>
        <v>0</v>
      </c>
      <c r="M10" s="47">
        <f t="shared" si="13"/>
        <v>0</v>
      </c>
      <c r="N10" s="47">
        <f t="shared" si="14"/>
        <v>0</v>
      </c>
      <c r="O10" s="47">
        <f t="shared" si="15"/>
        <v>0</v>
      </c>
    </row>
    <row r="11" spans="1:19">
      <c r="A11" s="22"/>
      <c r="B11" s="39"/>
      <c r="C11" s="40"/>
      <c r="D11" s="40"/>
      <c r="E11" s="40"/>
      <c r="F11" s="6"/>
      <c r="G11" s="47"/>
      <c r="H11" s="47"/>
      <c r="I11" s="47"/>
      <c r="J11" s="49"/>
      <c r="K11" s="47"/>
      <c r="L11" s="49"/>
      <c r="M11" s="47">
        <f>SUM(M8:M10)</f>
        <v>249600</v>
      </c>
      <c r="N11" s="47">
        <f>SUM(N8:N10)</f>
        <v>200400</v>
      </c>
      <c r="O11" s="47">
        <f>SUM(O8:O10)</f>
        <v>450000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5"/>
      <c r="L12" s="16"/>
      <c r="M12" s="12"/>
      <c r="N12" s="25"/>
      <c r="O12" s="25"/>
    </row>
    <row r="13" spans="1:19">
      <c r="B13" s="76" t="s">
        <v>20</v>
      </c>
      <c r="C13" s="76"/>
      <c r="D13" s="11"/>
      <c r="E13" s="11"/>
      <c r="F13" s="12"/>
      <c r="G13" s="12"/>
      <c r="H13" s="57"/>
      <c r="I13" s="15"/>
      <c r="J13" s="16"/>
      <c r="K13" s="12"/>
      <c r="L13" s="25"/>
      <c r="M13" s="25"/>
      <c r="N13" s="1"/>
      <c r="O13" s="1"/>
    </row>
    <row r="14" spans="1:19">
      <c r="B14" s="21" t="s">
        <v>19</v>
      </c>
      <c r="C14" s="50">
        <v>0</v>
      </c>
      <c r="D14" s="11"/>
      <c r="E14" s="11"/>
      <c r="F14" s="56"/>
      <c r="G14" s="12"/>
      <c r="H14" s="15"/>
      <c r="I14" s="15"/>
      <c r="J14" s="16"/>
      <c r="K14" s="12"/>
      <c r="L14" s="25"/>
      <c r="M14" s="25"/>
      <c r="N14" s="1"/>
      <c r="O14" s="1"/>
    </row>
    <row r="15" spans="1:19">
      <c r="B15" s="22" t="s">
        <v>6</v>
      </c>
      <c r="C15" s="44">
        <v>0</v>
      </c>
      <c r="D15" s="11"/>
      <c r="E15" s="11"/>
      <c r="F15" s="56"/>
      <c r="G15" s="12"/>
      <c r="H15" s="11"/>
      <c r="I15" s="15"/>
      <c r="J15" s="16"/>
      <c r="K15" s="12"/>
      <c r="L15" s="25"/>
      <c r="M15" s="25"/>
      <c r="N15" s="1"/>
      <c r="O15" s="1"/>
    </row>
    <row r="16" spans="1:19">
      <c r="B16" s="22" t="s">
        <v>7</v>
      </c>
      <c r="C16" s="48">
        <f>ROUND((C14*C15),0)</f>
        <v>0</v>
      </c>
      <c r="D16" s="11"/>
      <c r="E16" s="11"/>
      <c r="F16" s="56"/>
      <c r="G16" s="12"/>
      <c r="H16" s="11"/>
      <c r="I16" s="1"/>
      <c r="J16" s="7"/>
      <c r="L16" s="12"/>
      <c r="M16" s="52"/>
      <c r="N16" s="15"/>
      <c r="O16" s="16"/>
      <c r="P16" s="25"/>
      <c r="Q16" s="25"/>
      <c r="R16" s="12"/>
    </row>
    <row r="17" spans="1:20">
      <c r="B17" s="10"/>
      <c r="C17" s="11"/>
      <c r="D17" s="11"/>
      <c r="E17" s="11"/>
      <c r="F17" s="56"/>
      <c r="G17" s="12"/>
      <c r="H17" s="11"/>
      <c r="I17" s="1"/>
      <c r="J17" s="7"/>
      <c r="K17" s="58"/>
      <c r="L17" s="12"/>
      <c r="M17" s="1"/>
      <c r="N17" s="59"/>
      <c r="O17" s="60"/>
      <c r="P17" s="15"/>
      <c r="Q17" s="25"/>
      <c r="R17" s="12"/>
      <c r="S17" s="7" t="s">
        <v>45</v>
      </c>
      <c r="T17" s="61"/>
    </row>
    <row r="18" spans="1:20" ht="22.5" customHeight="1">
      <c r="B18" s="77" t="s">
        <v>15</v>
      </c>
      <c r="C18" s="78"/>
      <c r="D18" s="11"/>
      <c r="E18" s="11"/>
      <c r="F18" s="56"/>
      <c r="G18" s="12"/>
      <c r="H18" s="11"/>
      <c r="I18" s="11"/>
      <c r="J18" s="58"/>
      <c r="K18" s="62">
        <v>9500</v>
      </c>
      <c r="L18" s="6">
        <v>8800</v>
      </c>
      <c r="M18" s="40">
        <f>L18</f>
        <v>8800</v>
      </c>
      <c r="N18" s="15"/>
      <c r="O18" s="63"/>
      <c r="P18" s="15"/>
      <c r="Q18" s="25"/>
      <c r="R18" s="12"/>
      <c r="S18" s="64" t="s">
        <v>46</v>
      </c>
      <c r="T18" s="17"/>
    </row>
    <row r="19" spans="1:20">
      <c r="B19" s="21" t="s">
        <v>11</v>
      </c>
      <c r="C19" s="50">
        <v>0</v>
      </c>
      <c r="E19" s="26"/>
      <c r="H19" s="1"/>
      <c r="I19" s="11"/>
      <c r="J19" s="58"/>
      <c r="K19" s="62">
        <f>O10</f>
        <v>0</v>
      </c>
      <c r="L19" s="14">
        <f>O10</f>
        <v>0</v>
      </c>
      <c r="M19" s="40">
        <v>1500</v>
      </c>
      <c r="N19" s="15"/>
      <c r="O19" s="60"/>
      <c r="P19" s="25"/>
      <c r="Q19" s="25"/>
      <c r="R19" s="12"/>
      <c r="S19" s="52" t="s">
        <v>47</v>
      </c>
      <c r="T19" s="58"/>
    </row>
    <row r="20" spans="1:20" ht="16.5" customHeight="1">
      <c r="B20" s="22" t="s">
        <v>6</v>
      </c>
      <c r="C20" s="44">
        <v>0</v>
      </c>
      <c r="D20" s="27"/>
      <c r="E20" s="20"/>
      <c r="H20" s="1"/>
      <c r="I20" s="20"/>
      <c r="J20" s="65"/>
      <c r="K20" s="62">
        <f>K18-K19</f>
        <v>9500</v>
      </c>
      <c r="L20" s="6">
        <f>SUM(L18:L19)</f>
        <v>8800</v>
      </c>
      <c r="M20" s="40">
        <f>SUM(M18:M19)</f>
        <v>10300</v>
      </c>
      <c r="N20" s="12"/>
      <c r="O20" s="11"/>
      <c r="P20" s="12"/>
      <c r="Q20" s="12"/>
      <c r="R20" s="12"/>
    </row>
    <row r="21" spans="1:20">
      <c r="B21" s="22" t="s">
        <v>7</v>
      </c>
      <c r="C21" s="48">
        <f>ROUND((C19*C20),0)</f>
        <v>0</v>
      </c>
      <c r="D21" s="9"/>
      <c r="E21" s="9"/>
      <c r="H21" s="1"/>
      <c r="I21" s="66"/>
      <c r="J21" s="65"/>
      <c r="K21" s="65"/>
      <c r="L21" s="12"/>
      <c r="M21" s="1"/>
      <c r="O21" s="67"/>
      <c r="P21" s="7"/>
      <c r="Q21" s="12"/>
      <c r="R21" s="11"/>
    </row>
    <row r="22" spans="1:20">
      <c r="B22" s="33"/>
      <c r="C22" s="18"/>
      <c r="D22" s="9"/>
      <c r="E22" s="9"/>
      <c r="H22" s="1"/>
      <c r="I22" s="66"/>
      <c r="J22" s="65"/>
      <c r="K22" s="65"/>
      <c r="L22" s="12"/>
      <c r="M22" s="67"/>
      <c r="N22" s="1"/>
      <c r="O22" s="1"/>
      <c r="Q22" s="12"/>
      <c r="R22" s="11"/>
    </row>
    <row r="23" spans="1:20">
      <c r="C23" s="9" t="s">
        <v>22</v>
      </c>
      <c r="D23" s="9"/>
      <c r="E23" s="9"/>
      <c r="H23" s="1"/>
      <c r="I23" s="9"/>
      <c r="J23" s="20"/>
      <c r="K23" s="20"/>
      <c r="L23" s="68"/>
      <c r="M23" s="1"/>
      <c r="N23" s="1"/>
      <c r="O23" s="1"/>
      <c r="Q23" s="12"/>
      <c r="R23" s="11"/>
    </row>
    <row r="24" spans="1:20">
      <c r="B24" s="2" t="s">
        <v>13</v>
      </c>
      <c r="C24" s="45">
        <f>C4</f>
        <v>2640000</v>
      </c>
      <c r="D24" s="18"/>
      <c r="E24" s="18"/>
      <c r="H24" s="1"/>
      <c r="I24" s="66"/>
      <c r="J24" s="20"/>
      <c r="K24" s="20"/>
      <c r="L24" s="68"/>
      <c r="M24" s="69"/>
      <c r="O24" s="67"/>
      <c r="P24" s="7"/>
      <c r="Q24" s="12"/>
      <c r="R24" s="11"/>
    </row>
    <row r="25" spans="1:20">
      <c r="B25" s="2" t="s">
        <v>14</v>
      </c>
      <c r="C25" s="45">
        <f>N11</f>
        <v>200400</v>
      </c>
      <c r="D25" s="18"/>
      <c r="E25" s="18"/>
      <c r="H25" s="1"/>
      <c r="I25" s="1"/>
      <c r="J25" s="70"/>
      <c r="K25" s="20"/>
      <c r="L25" s="12"/>
      <c r="M25" s="1"/>
      <c r="O25" s="67"/>
      <c r="P25" s="7"/>
      <c r="Q25" s="7"/>
      <c r="R25" s="7"/>
    </row>
    <row r="26" spans="1:20">
      <c r="B26" s="2" t="s">
        <v>21</v>
      </c>
      <c r="C26" s="45">
        <f>C16</f>
        <v>0</v>
      </c>
      <c r="D26" s="18"/>
      <c r="E26" s="18"/>
      <c r="F26" s="19"/>
      <c r="I26" s="18"/>
      <c r="J26" s="18"/>
      <c r="K26" s="18"/>
      <c r="L26" s="19"/>
      <c r="M26" s="67"/>
      <c r="N26" s="64"/>
      <c r="O26" s="17"/>
      <c r="P26" s="7">
        <v>1500</v>
      </c>
      <c r="Q26" s="7"/>
      <c r="R26" s="7"/>
    </row>
    <row r="27" spans="1:20">
      <c r="A27" s="1"/>
      <c r="B27" s="2" t="s">
        <v>12</v>
      </c>
      <c r="C27" s="45">
        <f>C21</f>
        <v>0</v>
      </c>
      <c r="D27" s="18"/>
      <c r="E27" s="18"/>
      <c r="F27" s="19"/>
      <c r="I27" s="18"/>
      <c r="J27" s="18"/>
      <c r="K27" s="18"/>
      <c r="L27" s="19"/>
      <c r="M27" s="1"/>
      <c r="N27" s="52"/>
      <c r="O27" s="19"/>
      <c r="P27" s="7">
        <f>P26*30%</f>
        <v>450</v>
      </c>
      <c r="Q27" s="7"/>
      <c r="R27" s="7"/>
    </row>
    <row r="28" spans="1:20">
      <c r="A28" s="1"/>
      <c r="B28" s="13" t="s">
        <v>8</v>
      </c>
      <c r="C28" s="51">
        <f>C24+C25+C26+C27</f>
        <v>2840400</v>
      </c>
      <c r="D28" s="17"/>
      <c r="F28" s="1"/>
      <c r="I28" s="18"/>
      <c r="J28" s="18"/>
      <c r="K28" s="18"/>
      <c r="L28" s="19"/>
      <c r="M28" s="1"/>
      <c r="O28" s="19"/>
      <c r="P28" s="7"/>
      <c r="Q28" s="7"/>
      <c r="R28" s="7"/>
    </row>
    <row r="29" spans="1:20">
      <c r="A29" s="1"/>
      <c r="B29" s="13" t="s">
        <v>9</v>
      </c>
      <c r="C29" s="51">
        <f>MROUND(C28*90%,1)</f>
        <v>2556360</v>
      </c>
      <c r="D29" s="19"/>
      <c r="F29" s="1"/>
      <c r="I29" s="18"/>
      <c r="J29" s="7"/>
      <c r="K29" s="67"/>
      <c r="L29" s="7"/>
      <c r="M29" s="71"/>
      <c r="O29" s="19"/>
      <c r="P29" s="7">
        <v>5017</v>
      </c>
      <c r="Q29" s="7"/>
      <c r="R29" s="7"/>
    </row>
    <row r="30" spans="1:20">
      <c r="A30" s="1"/>
      <c r="B30" s="13" t="s">
        <v>10</v>
      </c>
      <c r="C30" s="51">
        <f>MROUND(C28*80%,1)</f>
        <v>2272320</v>
      </c>
      <c r="D30" s="19"/>
      <c r="F30" s="1"/>
      <c r="I30" s="1"/>
      <c r="J30" s="72">
        <v>2247000</v>
      </c>
      <c r="K30" s="51">
        <f>J30-G30</f>
        <v>2247000</v>
      </c>
      <c r="L30" s="7"/>
      <c r="M30" s="1">
        <v>300</v>
      </c>
      <c r="O30" s="1"/>
      <c r="P30" s="7">
        <f>P29-P27</f>
        <v>4567</v>
      </c>
      <c r="Q30" s="73">
        <f>P30*10.764</f>
        <v>49159.187999999995</v>
      </c>
      <c r="R30" s="7"/>
    </row>
    <row r="31" spans="1:20">
      <c r="A31" s="1"/>
      <c r="B31" s="2" t="s">
        <v>24</v>
      </c>
      <c r="C31" s="45">
        <f>O11</f>
        <v>450000</v>
      </c>
      <c r="D31" s="28"/>
      <c r="F31" s="1"/>
      <c r="I31" s="1"/>
      <c r="J31" s="17"/>
      <c r="L31" s="74"/>
      <c r="M31" s="1">
        <f>M30*90%</f>
        <v>270</v>
      </c>
      <c r="O31" s="1"/>
      <c r="P31" s="75"/>
      <c r="Q31" s="7"/>
      <c r="R31" s="7"/>
    </row>
    <row r="32" spans="1:20">
      <c r="A32" s="1"/>
      <c r="B32" s="13" t="s">
        <v>41</v>
      </c>
      <c r="C32" s="52">
        <f>MROUND(C31*0.85,1)</f>
        <v>382500</v>
      </c>
      <c r="F32" s="1"/>
      <c r="I32" s="1"/>
      <c r="J32" s="17"/>
      <c r="L32" s="7"/>
      <c r="O32" s="1"/>
      <c r="P32" s="7"/>
      <c r="Q32" s="7"/>
      <c r="R32" s="7"/>
    </row>
    <row r="33" spans="1:18">
      <c r="A33" s="1"/>
      <c r="F33" s="1"/>
      <c r="I33" s="1"/>
      <c r="J33" s="17"/>
      <c r="L33" s="7"/>
      <c r="M33" s="1"/>
      <c r="O33" s="1"/>
      <c r="P33" s="7"/>
      <c r="Q33" s="7"/>
      <c r="R33" s="7"/>
    </row>
    <row r="34" spans="1:18">
      <c r="A34" s="1"/>
      <c r="F34" s="31"/>
      <c r="I34" s="1"/>
      <c r="J34" s="17"/>
      <c r="L34" s="7"/>
      <c r="M34" s="1"/>
      <c r="O34" s="1"/>
      <c r="P34" s="7"/>
      <c r="Q34" s="7"/>
      <c r="R34" s="7"/>
    </row>
    <row r="35" spans="1:18">
      <c r="A35" s="1"/>
      <c r="F35" s="31"/>
      <c r="I35" s="1"/>
      <c r="J35" s="17"/>
      <c r="L35" s="74"/>
      <c r="M35" s="1"/>
      <c r="O35" s="1"/>
      <c r="P35" s="7"/>
      <c r="Q35" s="7"/>
      <c r="R35" s="7"/>
    </row>
    <row r="36" spans="1:18">
      <c r="A36" s="1"/>
      <c r="F36" s="31"/>
      <c r="I36" s="1"/>
      <c r="J36" s="17"/>
      <c r="L36" s="7"/>
      <c r="M36" s="1"/>
      <c r="O36" s="1"/>
      <c r="P36" s="7"/>
      <c r="Q36" s="7"/>
      <c r="R36" s="7"/>
    </row>
    <row r="37" spans="1:18">
      <c r="A37" s="1"/>
      <c r="F37" s="31"/>
      <c r="I37" s="30"/>
      <c r="K37" s="1"/>
      <c r="M37" s="1"/>
      <c r="N37" s="1"/>
      <c r="O37" s="1"/>
    </row>
    <row r="38" spans="1:18">
      <c r="A38" s="1"/>
      <c r="F38" s="31"/>
      <c r="I38" s="30"/>
      <c r="K38" s="1"/>
      <c r="M38" s="1"/>
      <c r="N38" s="1"/>
      <c r="O38" s="1"/>
    </row>
    <row r="39" spans="1:18">
      <c r="A39" s="1"/>
      <c r="F39" s="31"/>
      <c r="I39" s="30"/>
      <c r="K39" s="1"/>
      <c r="M39" s="1"/>
      <c r="N39" s="1"/>
      <c r="O39" s="1"/>
    </row>
    <row r="40" spans="1:18">
      <c r="A40" s="1"/>
      <c r="F40" s="31"/>
      <c r="I40" s="30"/>
      <c r="K40" s="1"/>
      <c r="M40" s="1"/>
      <c r="N40" s="1"/>
      <c r="O40" s="1"/>
    </row>
    <row r="41" spans="1:18">
      <c r="A41" s="1"/>
      <c r="F41" s="1"/>
      <c r="K41" s="1"/>
      <c r="M41" s="1"/>
      <c r="N41" s="1"/>
      <c r="O41" s="1"/>
    </row>
    <row r="42" spans="1:18">
      <c r="A42" s="1"/>
      <c r="F42" s="1"/>
      <c r="K42" s="1"/>
      <c r="M42" s="1"/>
      <c r="N42" s="1"/>
      <c r="O42" s="1"/>
    </row>
    <row r="43" spans="1:18">
      <c r="A43" s="1"/>
      <c r="B43" s="1"/>
      <c r="F43" s="1"/>
      <c r="K43" s="1"/>
      <c r="M43" s="1"/>
      <c r="N43" s="1"/>
      <c r="O43" s="1"/>
    </row>
    <row r="44" spans="1:18">
      <c r="A44" s="1"/>
      <c r="B44" s="1"/>
      <c r="F44" s="1"/>
      <c r="K44" s="1"/>
      <c r="M44" s="1"/>
      <c r="N44" s="1"/>
      <c r="O44" s="1"/>
    </row>
    <row r="45" spans="1:18">
      <c r="A45" s="1"/>
      <c r="B45" s="1"/>
      <c r="F45" s="1"/>
      <c r="K45" s="1"/>
      <c r="M45" s="1"/>
      <c r="N45" s="1"/>
      <c r="O45" s="1"/>
    </row>
    <row r="46" spans="1:18">
      <c r="A46" s="1"/>
      <c r="B46" s="1"/>
      <c r="F46" s="1"/>
      <c r="K46" s="1"/>
      <c r="M46" s="1"/>
      <c r="N46" s="1"/>
      <c r="O46" s="1"/>
    </row>
    <row r="47" spans="1:18">
      <c r="A47" s="1"/>
      <c r="B47" s="1"/>
      <c r="F47" s="1"/>
      <c r="K47" s="1"/>
      <c r="M47" s="1"/>
      <c r="N47" s="1"/>
      <c r="O47" s="1"/>
    </row>
    <row r="48" spans="1:18">
      <c r="A48" s="1"/>
      <c r="B48" s="1"/>
      <c r="F48" s="1"/>
      <c r="K48" s="1"/>
      <c r="M48" s="1"/>
      <c r="N48" s="1"/>
      <c r="O48" s="1"/>
    </row>
    <row r="49" spans="1:15">
      <c r="A49" s="1"/>
      <c r="B49" s="1"/>
      <c r="F49" s="1"/>
      <c r="K49" s="1"/>
      <c r="M49" s="1"/>
      <c r="N49" s="1"/>
      <c r="O49" s="1"/>
    </row>
    <row r="50" spans="1:15">
      <c r="A50" s="1"/>
      <c r="B50" s="1"/>
      <c r="F50" s="1"/>
      <c r="K50" s="1"/>
      <c r="M50" s="1"/>
      <c r="N50" s="1"/>
      <c r="O50" s="1"/>
    </row>
    <row r="51" spans="1:15">
      <c r="A51" s="1"/>
      <c r="B51" s="1"/>
      <c r="F51" s="1"/>
      <c r="K51" s="1"/>
      <c r="M51" s="1"/>
      <c r="N51" s="1"/>
      <c r="O51" s="1"/>
    </row>
    <row r="52" spans="1:15">
      <c r="A52" s="1"/>
      <c r="B52" s="1"/>
      <c r="F52" s="1"/>
      <c r="K52" s="1"/>
      <c r="M52" s="1"/>
      <c r="N52" s="1"/>
      <c r="O52" s="1"/>
    </row>
    <row r="53" spans="1:15">
      <c r="A53" s="1"/>
      <c r="B53" s="1"/>
      <c r="F53" s="1"/>
      <c r="K53" s="1"/>
      <c r="M53" s="1"/>
      <c r="N53" s="1"/>
      <c r="O53" s="1"/>
    </row>
    <row r="54" spans="1:15">
      <c r="A54" s="1"/>
      <c r="B54" s="1"/>
      <c r="F54" s="1"/>
      <c r="K54" s="1"/>
      <c r="M54" s="1"/>
      <c r="N54" s="1"/>
      <c r="O54" s="1"/>
    </row>
    <row r="55" spans="1:15">
      <c r="A55" s="1"/>
      <c r="B55" s="1"/>
      <c r="F55" s="1"/>
      <c r="K55" s="1"/>
      <c r="M55" s="1"/>
      <c r="N55" s="1"/>
      <c r="O55" s="1"/>
    </row>
    <row r="56" spans="1:15">
      <c r="A56" s="1"/>
      <c r="B56" s="1"/>
      <c r="F56" s="1"/>
      <c r="K56" s="1"/>
      <c r="M56" s="1"/>
      <c r="N56" s="1"/>
      <c r="O56" s="1"/>
    </row>
    <row r="57" spans="1:15">
      <c r="A57" s="1"/>
      <c r="B57" s="1"/>
      <c r="F57" s="1"/>
      <c r="K57" s="1"/>
      <c r="M57" s="1"/>
      <c r="N57" s="1"/>
      <c r="O57" s="1"/>
    </row>
    <row r="58" spans="1:15">
      <c r="A58" s="1"/>
      <c r="B58" s="1"/>
      <c r="F58" s="1"/>
      <c r="K58" s="1"/>
      <c r="M58" s="1"/>
      <c r="N58" s="1"/>
      <c r="O58" s="1"/>
    </row>
    <row r="59" spans="1:15">
      <c r="A59" s="1"/>
      <c r="B59" s="1"/>
      <c r="F59" s="1"/>
      <c r="K59" s="1"/>
      <c r="M59" s="1"/>
      <c r="N59" s="1"/>
      <c r="O59" s="1"/>
    </row>
    <row r="60" spans="1:15">
      <c r="A60" s="1"/>
      <c r="B60" s="1"/>
      <c r="F60" s="1"/>
      <c r="K60" s="1"/>
      <c r="M60" s="1"/>
      <c r="N60" s="1"/>
      <c r="O60" s="1"/>
    </row>
    <row r="61" spans="1:15">
      <c r="A61" s="1"/>
      <c r="B61" s="1"/>
      <c r="F61" s="1"/>
      <c r="K61" s="1"/>
      <c r="M61" s="1"/>
      <c r="N61" s="1"/>
      <c r="O61" s="1"/>
    </row>
    <row r="62" spans="1:15">
      <c r="A62" s="1"/>
      <c r="B62" s="1"/>
      <c r="F62" s="1"/>
      <c r="K62" s="1"/>
      <c r="M62" s="1"/>
      <c r="N62" s="1"/>
      <c r="O62" s="1"/>
    </row>
    <row r="63" spans="1:15">
      <c r="A63" s="1"/>
      <c r="B63" s="1"/>
      <c r="F63" s="1"/>
      <c r="K63" s="1"/>
      <c r="M63" s="1"/>
      <c r="N63" s="1"/>
      <c r="O63" s="1"/>
    </row>
    <row r="64" spans="1:15">
      <c r="A64" s="1"/>
      <c r="B64" s="1"/>
      <c r="F64" s="1"/>
      <c r="K64" s="1"/>
      <c r="M64" s="1"/>
      <c r="N64" s="1"/>
      <c r="O64" s="1"/>
    </row>
    <row r="65" spans="1:15">
      <c r="A65" s="1"/>
      <c r="B65" s="1"/>
      <c r="F65" s="1"/>
      <c r="K65" s="1"/>
      <c r="M65" s="1"/>
      <c r="N65" s="1"/>
      <c r="O65" s="1"/>
    </row>
    <row r="66" spans="1:15">
      <c r="A66" s="1"/>
      <c r="B66" s="1"/>
    </row>
    <row r="67" spans="1:15">
      <c r="A67" s="1"/>
      <c r="B67" s="1"/>
    </row>
    <row r="68" spans="1:15">
      <c r="A68" s="1"/>
      <c r="B68" s="1"/>
      <c r="F68" s="32"/>
    </row>
    <row r="69" spans="1:15">
      <c r="A69" s="1"/>
      <c r="B69" s="1"/>
      <c r="F69" s="32"/>
    </row>
    <row r="70" spans="1:15">
      <c r="A70" s="1"/>
      <c r="B70" s="1"/>
      <c r="F70" s="32"/>
    </row>
    <row r="71" spans="1:15">
      <c r="A71" s="1"/>
      <c r="B71" s="1"/>
      <c r="F71" s="32"/>
    </row>
    <row r="72" spans="1:15">
      <c r="A72" s="1"/>
      <c r="B72" s="1"/>
      <c r="F72" s="32"/>
    </row>
    <row r="73" spans="1:15">
      <c r="A73" s="1"/>
      <c r="B73" s="1"/>
      <c r="F73" s="32"/>
    </row>
    <row r="74" spans="1:15">
      <c r="A74" s="1"/>
      <c r="B74" s="1"/>
      <c r="F74" s="32"/>
    </row>
    <row r="75" spans="1:15">
      <c r="A75" s="1"/>
      <c r="B75" s="1"/>
      <c r="F75" s="32"/>
    </row>
    <row r="76" spans="1:15">
      <c r="A76" s="1"/>
      <c r="B76" s="1"/>
      <c r="F76" s="32"/>
    </row>
    <row r="77" spans="1:15">
      <c r="A77" s="1"/>
      <c r="B77" s="1"/>
      <c r="F77" s="32"/>
    </row>
    <row r="78" spans="1:15">
      <c r="A78" s="1"/>
      <c r="B78" s="1"/>
    </row>
    <row r="79" spans="1:15">
      <c r="A79" s="1"/>
      <c r="B79" s="1"/>
    </row>
    <row r="80" spans="1:15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2">
    <mergeCell ref="B13:C13"/>
    <mergeCell ref="B18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2024-01-03T06:13:15Z</dcterms:modified>
</cp:coreProperties>
</file>