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anuary 2024\ABHAY VISHNU SALVI- SBI\"/>
    </mc:Choice>
  </mc:AlternateContent>
  <xr:revisionPtr revIDLastSave="0" documentId="13_ncr:1_{0283108D-90D6-44F1-A1F0-3E699188290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N35" i="19" l="1"/>
  <c r="R32" i="18"/>
  <c r="N40" i="17"/>
  <c r="Q35" i="16"/>
  <c r="P7" i="4" l="1"/>
  <c r="Q7" i="4" s="1"/>
  <c r="B7" i="4" s="1"/>
  <c r="C7" i="4" s="1"/>
  <c r="D7" i="4" s="1"/>
  <c r="J7" i="4"/>
  <c r="I7" i="4"/>
  <c r="E7" i="4"/>
  <c r="A7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Q17" i="4" s="1"/>
  <c r="B17" i="4" s="1"/>
  <c r="C17" i="4" s="1"/>
  <c r="D17" i="4" s="1"/>
  <c r="J17" i="4"/>
  <c r="I17" i="4"/>
  <c r="E17" i="4"/>
  <c r="H17" i="4" s="1"/>
  <c r="A17" i="4"/>
  <c r="P16" i="4"/>
  <c r="Q16" i="4" s="1"/>
  <c r="B16" i="4" s="1"/>
  <c r="C16" i="4" s="1"/>
  <c r="D16" i="4" s="1"/>
  <c r="J16" i="4"/>
  <c r="I16" i="4"/>
  <c r="E16" i="4"/>
  <c r="A16" i="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H13" i="4" s="1"/>
  <c r="A13" i="4"/>
  <c r="P12" i="4"/>
  <c r="B12" i="4" s="1"/>
  <c r="C12" i="4" s="1"/>
  <c r="D12" i="4" s="1"/>
  <c r="J12" i="4"/>
  <c r="I12" i="4"/>
  <c r="E12" i="4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Q6" i="4"/>
  <c r="B6" i="4" s="1"/>
  <c r="C6" i="4" s="1"/>
  <c r="J6" i="4"/>
  <c r="I6" i="4"/>
  <c r="E6" i="4"/>
  <c r="A6" i="4"/>
  <c r="Q5" i="4"/>
  <c r="B5" i="4" s="1"/>
  <c r="C5" i="4" s="1"/>
  <c r="J5" i="4"/>
  <c r="I5" i="4"/>
  <c r="E5" i="4"/>
  <c r="A5" i="4"/>
  <c r="Q4" i="4"/>
  <c r="B4" i="4" s="1"/>
  <c r="C4" i="4" s="1"/>
  <c r="J4" i="4"/>
  <c r="I4" i="4"/>
  <c r="E4" i="4"/>
  <c r="A4" i="4"/>
  <c r="Q3" i="4"/>
  <c r="B3" i="4" s="1"/>
  <c r="C3" i="4" s="1"/>
  <c r="J3" i="4"/>
  <c r="I3" i="4"/>
  <c r="E3" i="4"/>
  <c r="A3" i="4"/>
  <c r="F4" i="4" l="1"/>
  <c r="H12" i="4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W40" i="4"/>
  <c r="W24" i="4"/>
  <c r="W28" i="4" s="1"/>
  <c r="W23" i="4"/>
  <c r="W22" i="4"/>
  <c r="W31" i="4" s="1"/>
  <c r="S30" i="4" l="1"/>
  <c r="W25" i="4"/>
  <c r="W29" i="4"/>
  <c r="W30" i="4" s="1"/>
  <c r="S31" i="4" l="1"/>
  <c r="S32" i="4" s="1"/>
  <c r="W33" i="4"/>
  <c r="W36" i="4" s="1"/>
  <c r="W37" i="4" s="1"/>
  <c r="S33" i="4" l="1"/>
  <c r="W42" i="4"/>
  <c r="W38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<sst xmlns="http://schemas.openxmlformats.org/spreadsheetml/2006/main" count="49" uniqueCount="42">
  <si>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</si>
  <si>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</si>
  <si>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</si>
  <si>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</si>
  <si>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</si>
  <si>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</si>
  <si>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</si>
  <si>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</si>
  <si>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</si>
  <si>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</si>
  <si>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</si>
  <si>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</si>
  <si>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</si>
  <si>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</si>
  <si>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</si>
  <si>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</si>
  <si>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</si>
  <si>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</si>
  <si>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</si>
  <si>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</si>
  <si>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</si>
  <si>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</si>
  <si>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</si>
  <si>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</si>
  <si>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</si>
  <si>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</si>
  <si>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</si>
  <si>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</si>
  <si>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</si>
  <si>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</si>
  <si>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</si>
  <si>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Rate</t>
  </si>
  <si>
    <t>FMV</t>
  </si>
  <si>
    <t>DSV</t>
  </si>
  <si>
    <t>Index II</t>
  </si>
  <si>
    <t>Price Indicators</t>
  </si>
  <si>
    <t xml:space="preserve">State Bank Of India ( Racpc Borivali West Shimpoli Road ) - ABHAY VISHNU SALVI </t>
  </si>
  <si>
    <t>CA</t>
  </si>
  <si>
    <t>rate on CA</t>
  </si>
  <si>
    <t>As per Rera Certificate</t>
  </si>
  <si>
    <t xml:space="preserve">             </t>
  </si>
  <si>
    <t>FMV/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</si>
</sst>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0" fillId="0" borderId="0" xfId="0" applyAlignme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0" fontId="9" fillId="3" borderId="0" xfId="0" applyNumberFormat="1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335889</xdr:colOff>
      <xdr:row>30</xdr:row>
      <xdr:rowOff>172245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81A816-1DD4-4D82-BC21-913C0D0F6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14289" cy="56967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25</xdr:col>
      <xdr:colOff>440253</xdr:colOff>
      <xdr:row>44</xdr:row>
      <xdr:rowOff>86747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DEAE8D-10B1-4801-AB9D-38A5FD539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5070653" cy="73257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220722</xdr:colOff>
      <xdr:row>46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523BF0-837D-4BFA-BD1C-D695E4E8EA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1803122" cy="8602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6</xdr:row>
      <xdr:rowOff>38100</xdr:rowOff>
    </xdr:from>
    <xdr:to>
      <xdr:col>27</xdr:col>
      <xdr:colOff>173980</xdr:colOff>
      <xdr:row>32</xdr:row>
      <xdr:rowOff>114689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AE31F5-30E0-4DB2-8A34-C11B44F2C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85900" y="1181100"/>
          <a:ext cx="15147280" cy="46962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30</xdr:col>
      <xdr:colOff>2553</xdr:colOff>
      <xdr:row>37</xdr:row>
      <xdr:rowOff>96061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F02DEB-D70E-467D-88C1-D662EAF727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90553" cy="581106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526416</xdr:colOff>
      <xdr:row>29</xdr:row>
      <xdr:rowOff>143666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8B523C-582B-4D1B-B1A1-028F76218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04816" cy="566816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507363</xdr:colOff>
      <xdr:row>32</xdr:row>
      <xdr:rowOff>10351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33EAA6-9297-46C5-8CB0-8DE79C72B5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85763" cy="59158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2"/>
  <sheetViews>
    <sheetView tabSelected="1" topLeftCell="A10" zoomScaleNormal="100" workbookViewId="0">
      <selection activeCell="S23" sqref="S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3" t="s">
        <v>34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</row>
    <row r="3" spans="1:20" s="49" customFormat="1" x14ac:dyDescent="0.25">
      <c r="A3" s="47">
        <f t="shared" ref="A3:A8" si="0">N3</f>
        <v>0</v>
      </c>
      <c r="B3" s="47">
        <f t="shared" ref="B3:B8" si="1">Q3</f>
        <v>855.83333333333337</v>
      </c>
      <c r="C3" s="47">
        <f>B3*1.2</f>
        <v>1027</v>
      </c>
      <c r="D3" s="47">
        <f t="shared" ref="D3:D8" si="2">C3*1.2</f>
        <v>1232.3999999999999</v>
      </c>
      <c r="E3" s="48">
        <f t="shared" ref="E3:E8" si="3">R3</f>
        <v>25104400</v>
      </c>
      <c r="F3" s="47">
        <f t="shared" ref="F3:F8" si="4">ROUND((E3/B3),0)</f>
        <v>29333</v>
      </c>
      <c r="G3" s="47">
        <f t="shared" ref="G3:G8" si="5">ROUND((E3/C3),0)</f>
        <v>24444</v>
      </c>
      <c r="H3" s="47">
        <f t="shared" ref="H3:H8" si="6">ROUND((E3/D3),0)</f>
        <v>20370</v>
      </c>
      <c r="I3" s="47" t="e">
        <f>#REF!</f>
        <v>#REF!</v>
      </c>
      <c r="J3" s="47">
        <f t="shared" ref="J3:J8" si="7">S3</f>
        <v>0</v>
      </c>
      <c r="O3" s="49">
        <v>0</v>
      </c>
      <c r="P3" s="49">
        <v>1027</v>
      </c>
      <c r="Q3" s="49">
        <f t="shared" ref="P3:Q8" si="8">P3/1.2</f>
        <v>855.83333333333337</v>
      </c>
      <c r="R3" s="50">
        <v>25104400</v>
      </c>
    </row>
    <row r="4" spans="1:20" x14ac:dyDescent="0.25">
      <c r="A4" s="4">
        <f t="shared" si="0"/>
        <v>0</v>
      </c>
      <c r="B4" s="4">
        <f t="shared" si="1"/>
        <v>739.16666666666674</v>
      </c>
      <c r="C4" s="4">
        <f t="shared" ref="C4:C8" si="9">B4*1.2</f>
        <v>887.00000000000011</v>
      </c>
      <c r="D4" s="4">
        <f t="shared" si="2"/>
        <v>1064.4000000000001</v>
      </c>
      <c r="E4" s="5">
        <f t="shared" si="3"/>
        <v>22359958</v>
      </c>
      <c r="F4" s="10">
        <f t="shared" si="4"/>
        <v>30250</v>
      </c>
      <c r="G4" s="10">
        <f t="shared" si="5"/>
        <v>25209</v>
      </c>
      <c r="H4" s="10">
        <f t="shared" si="6"/>
        <v>21007</v>
      </c>
      <c r="I4" s="4" t="e">
        <f>#REF!</f>
        <v>#REF!</v>
      </c>
      <c r="J4" s="4">
        <f t="shared" si="7"/>
        <v>0</v>
      </c>
      <c r="O4">
        <v>0</v>
      </c>
      <c r="P4">
        <v>887</v>
      </c>
      <c r="Q4">
        <f t="shared" si="8"/>
        <v>739.16666666666674</v>
      </c>
      <c r="R4" s="2">
        <v>22359958</v>
      </c>
      <c r="S4" s="8"/>
      <c r="T4" s="8"/>
    </row>
    <row r="5" spans="1:20" x14ac:dyDescent="0.25">
      <c r="A5" s="4">
        <f t="shared" si="0"/>
        <v>0</v>
      </c>
      <c r="B5" s="4">
        <f t="shared" si="1"/>
        <v>559.16666666666674</v>
      </c>
      <c r="C5" s="4">
        <f t="shared" si="9"/>
        <v>671.00000000000011</v>
      </c>
      <c r="D5" s="4">
        <f t="shared" si="2"/>
        <v>805.20000000000016</v>
      </c>
      <c r="E5" s="5">
        <f t="shared" si="3"/>
        <v>17714000</v>
      </c>
      <c r="F5" s="10">
        <f t="shared" si="4"/>
        <v>31679</v>
      </c>
      <c r="G5" s="10">
        <f t="shared" si="5"/>
        <v>26399</v>
      </c>
      <c r="H5" s="10">
        <f t="shared" si="6"/>
        <v>22000</v>
      </c>
      <c r="I5" s="4" t="e">
        <f>#REF!</f>
        <v>#REF!</v>
      </c>
      <c r="J5" s="4">
        <f t="shared" si="7"/>
        <v>0</v>
      </c>
      <c r="O5">
        <v>0</v>
      </c>
      <c r="P5">
        <v>671</v>
      </c>
      <c r="Q5">
        <f t="shared" si="8"/>
        <v>559.16666666666674</v>
      </c>
      <c r="R5" s="2">
        <v>17714000</v>
      </c>
      <c r="S5" s="8"/>
      <c r="T5" s="8"/>
    </row>
    <row r="6" spans="1:20" x14ac:dyDescent="0.25">
      <c r="A6" s="4">
        <f t="shared" si="0"/>
        <v>0</v>
      </c>
      <c r="B6" s="4">
        <f t="shared" si="1"/>
        <v>655</v>
      </c>
      <c r="C6" s="4">
        <f t="shared" si="9"/>
        <v>786</v>
      </c>
      <c r="D6" s="4">
        <f t="shared" si="2"/>
        <v>943.19999999999993</v>
      </c>
      <c r="E6" s="5">
        <f t="shared" si="3"/>
        <v>19223194</v>
      </c>
      <c r="F6" s="10">
        <f t="shared" si="4"/>
        <v>29348</v>
      </c>
      <c r="G6" s="10">
        <f t="shared" si="5"/>
        <v>24457</v>
      </c>
      <c r="H6" s="10">
        <f t="shared" si="6"/>
        <v>20381</v>
      </c>
      <c r="I6" s="4" t="e">
        <f>#REF!</f>
        <v>#REF!</v>
      </c>
      <c r="J6" s="4">
        <f t="shared" si="7"/>
        <v>0</v>
      </c>
      <c r="O6">
        <v>0</v>
      </c>
      <c r="P6">
        <v>786</v>
      </c>
      <c r="Q6">
        <f t="shared" si="8"/>
        <v>655</v>
      </c>
      <c r="R6" s="2">
        <v>19223194</v>
      </c>
      <c r="S6" s="8"/>
      <c r="T6" s="8"/>
    </row>
    <row r="7" spans="1:20" x14ac:dyDescent="0.25">
      <c r="A7" s="4">
        <f t="shared" ref="A7" si="10">N7</f>
        <v>0</v>
      </c>
      <c r="B7" s="4">
        <f t="shared" ref="B7" si="11">Q7</f>
        <v>0</v>
      </c>
      <c r="C7" s="4">
        <f t="shared" ref="C7" si="12">B7*1.2</f>
        <v>0</v>
      </c>
      <c r="D7" s="4">
        <f t="shared" ref="D7" si="13">C7*1.2</f>
        <v>0</v>
      </c>
      <c r="E7" s="5">
        <f t="shared" ref="E7" si="14">R7</f>
        <v>0</v>
      </c>
      <c r="F7" s="10" t="e">
        <f t="shared" ref="F7" si="15">ROUND((E7/B7),0)</f>
        <v>#DIV/0!</v>
      </c>
      <c r="G7" s="10" t="e">
        <f t="shared" ref="G7" si="16">ROUND((E7/C7),0)</f>
        <v>#DIV/0!</v>
      </c>
      <c r="H7" s="10" t="e">
        <f t="shared" ref="H7" si="17">ROUND((E7/D7),0)</f>
        <v>#DIV/0!</v>
      </c>
      <c r="I7" s="4" t="e">
        <f>#REF!</f>
        <v>#REF!</v>
      </c>
      <c r="J7" s="4">
        <f t="shared" ref="J7" si="18">S7</f>
        <v>0</v>
      </c>
      <c r="O7">
        <v>0</v>
      </c>
      <c r="P7">
        <f t="shared" ref="P7" si="19">O7/1.2</f>
        <v>0</v>
      </c>
      <c r="Q7">
        <f t="shared" ref="Q7" si="2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  <c r="S8" s="8"/>
      <c r="T8" s="8"/>
    </row>
    <row r="9" spans="1:20" ht="36.75" customHeight="1" x14ac:dyDescent="0.25">
      <c r="A9" s="43" t="s">
        <v>35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T9" s="8"/>
    </row>
    <row r="10" spans="1:20" s="49" customFormat="1" x14ac:dyDescent="0.25">
      <c r="A10" s="47">
        <f t="shared" ref="A10:A19" si="21">N10</f>
        <v>0</v>
      </c>
      <c r="B10" s="47">
        <f t="shared" ref="B10:B19" si="22">Q10</f>
        <v>933</v>
      </c>
      <c r="C10" s="47">
        <f>B10*1.2</f>
        <v>1119.5999999999999</v>
      </c>
      <c r="D10" s="47">
        <f t="shared" ref="D10:D19" si="23">C10*1.2</f>
        <v>1343.5199999999998</v>
      </c>
      <c r="E10" s="48">
        <f t="shared" ref="E10:E19" si="24">R10</f>
        <v>29000000</v>
      </c>
      <c r="F10" s="47">
        <f t="shared" ref="F10:F19" si="25">ROUND((E10/B10),0)</f>
        <v>31083</v>
      </c>
      <c r="G10" s="47">
        <f t="shared" ref="G10:G19" si="26">ROUND((E10/C10),0)</f>
        <v>25902</v>
      </c>
      <c r="H10" s="47">
        <f t="shared" ref="H10:H19" si="27">ROUND((E10/D10),0)</f>
        <v>21585</v>
      </c>
      <c r="I10" s="47" t="e">
        <f>#REF!</f>
        <v>#REF!</v>
      </c>
      <c r="J10" s="47">
        <f t="shared" ref="J10:J19" si="28">S10</f>
        <v>0</v>
      </c>
      <c r="O10" s="49">
        <v>0</v>
      </c>
      <c r="P10" s="49">
        <f t="shared" ref="P10:Q19" si="29">O10/1.2</f>
        <v>0</v>
      </c>
      <c r="Q10" s="49">
        <v>933</v>
      </c>
      <c r="R10" s="50">
        <v>29000000</v>
      </c>
    </row>
    <row r="11" spans="1:20" s="49" customFormat="1" x14ac:dyDescent="0.25">
      <c r="A11" s="47">
        <f t="shared" si="21"/>
        <v>0</v>
      </c>
      <c r="B11" s="47">
        <f t="shared" si="22"/>
        <v>933</v>
      </c>
      <c r="C11" s="47">
        <f t="shared" ref="C11:C19" si="30">B11*1.2</f>
        <v>1119.5999999999999</v>
      </c>
      <c r="D11" s="47">
        <f t="shared" si="23"/>
        <v>1343.5199999999998</v>
      </c>
      <c r="E11" s="48">
        <f t="shared" si="24"/>
        <v>26200000</v>
      </c>
      <c r="F11" s="47">
        <f t="shared" si="25"/>
        <v>28081</v>
      </c>
      <c r="G11" s="47">
        <f t="shared" si="26"/>
        <v>23401</v>
      </c>
      <c r="H11" s="47">
        <f t="shared" si="27"/>
        <v>19501</v>
      </c>
      <c r="I11" s="47" t="e">
        <f>#REF!</f>
        <v>#REF!</v>
      </c>
      <c r="J11" s="47">
        <f t="shared" si="28"/>
        <v>0</v>
      </c>
      <c r="O11" s="49">
        <v>0</v>
      </c>
      <c r="P11" s="49">
        <f t="shared" si="29"/>
        <v>0</v>
      </c>
      <c r="Q11" s="49">
        <v>933</v>
      </c>
      <c r="R11" s="50">
        <v>26200000</v>
      </c>
    </row>
    <row r="12" spans="1:20" s="49" customFormat="1" x14ac:dyDescent="0.25">
      <c r="A12" s="47">
        <f t="shared" si="21"/>
        <v>0</v>
      </c>
      <c r="B12" s="47">
        <f t="shared" si="22"/>
        <v>924</v>
      </c>
      <c r="C12" s="47">
        <f t="shared" si="30"/>
        <v>1108.8</v>
      </c>
      <c r="D12" s="47">
        <f t="shared" si="23"/>
        <v>1330.56</v>
      </c>
      <c r="E12" s="48">
        <f t="shared" si="24"/>
        <v>28000000</v>
      </c>
      <c r="F12" s="47">
        <f t="shared" si="25"/>
        <v>30303</v>
      </c>
      <c r="G12" s="47">
        <f t="shared" si="26"/>
        <v>25253</v>
      </c>
      <c r="H12" s="47">
        <f t="shared" si="27"/>
        <v>21044</v>
      </c>
      <c r="I12" s="47" t="e">
        <f>#REF!</f>
        <v>#REF!</v>
      </c>
      <c r="J12" s="47">
        <f t="shared" si="28"/>
        <v>0</v>
      </c>
      <c r="O12" s="49">
        <v>0</v>
      </c>
      <c r="P12" s="49">
        <f t="shared" si="29"/>
        <v>0</v>
      </c>
      <c r="Q12" s="49">
        <v>924</v>
      </c>
      <c r="R12" s="50">
        <v>28000000</v>
      </c>
    </row>
    <row r="13" spans="1:20" x14ac:dyDescent="0.25">
      <c r="A13" s="4">
        <f t="shared" si="21"/>
        <v>0</v>
      </c>
      <c r="B13" s="4">
        <f t="shared" si="22"/>
        <v>0</v>
      </c>
      <c r="C13" s="4">
        <f t="shared" si="30"/>
        <v>0</v>
      </c>
      <c r="D13" s="4">
        <f t="shared" si="23"/>
        <v>0</v>
      </c>
      <c r="E13" s="5">
        <f t="shared" si="24"/>
        <v>0</v>
      </c>
      <c r="F13" s="10" t="e">
        <f t="shared" si="25"/>
        <v>#DIV/0!</v>
      </c>
      <c r="G13" s="10" t="e">
        <f t="shared" si="26"/>
        <v>#DIV/0!</v>
      </c>
      <c r="H13" s="10" t="e">
        <f t="shared" si="27"/>
        <v>#DIV/0!</v>
      </c>
      <c r="I13" s="4" t="e">
        <f>#REF!</f>
        <v>#REF!</v>
      </c>
      <c r="J13" s="4">
        <f t="shared" si="28"/>
        <v>0</v>
      </c>
      <c r="O13">
        <v>0</v>
      </c>
      <c r="P13">
        <f t="shared" si="29"/>
        <v>0</v>
      </c>
      <c r="Q13">
        <f t="shared" si="29"/>
        <v>0</v>
      </c>
      <c r="R13" s="2">
        <v>0</v>
      </c>
      <c r="S13" s="8"/>
      <c r="T13" s="8"/>
    </row>
    <row r="14" spans="1:20" x14ac:dyDescent="0.25">
      <c r="A14" s="4">
        <f t="shared" si="21"/>
        <v>0</v>
      </c>
      <c r="B14" s="4">
        <f t="shared" si="22"/>
        <v>0</v>
      </c>
      <c r="C14" s="4">
        <f t="shared" si="30"/>
        <v>0</v>
      </c>
      <c r="D14" s="4">
        <f t="shared" si="23"/>
        <v>0</v>
      </c>
      <c r="E14" s="5">
        <f t="shared" si="24"/>
        <v>0</v>
      </c>
      <c r="F14" s="10" t="e">
        <f t="shared" si="25"/>
        <v>#DIV/0!</v>
      </c>
      <c r="G14" s="10" t="e">
        <f t="shared" si="26"/>
        <v>#DIV/0!</v>
      </c>
      <c r="H14" s="10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  <c r="S14" s="8"/>
      <c r="T14" s="8"/>
    </row>
    <row r="15" spans="1:20" x14ac:dyDescent="0.25">
      <c r="A15" s="4">
        <f t="shared" si="21"/>
        <v>0</v>
      </c>
      <c r="B15" s="4">
        <f t="shared" si="22"/>
        <v>0</v>
      </c>
      <c r="C15" s="4">
        <f t="shared" si="30"/>
        <v>0</v>
      </c>
      <c r="D15" s="4">
        <f t="shared" si="23"/>
        <v>0</v>
      </c>
      <c r="E15" s="5">
        <f t="shared" si="24"/>
        <v>0</v>
      </c>
      <c r="F15" s="10" t="e">
        <f t="shared" si="25"/>
        <v>#DIV/0!</v>
      </c>
      <c r="G15" s="10" t="e">
        <f t="shared" si="26"/>
        <v>#DIV/0!</v>
      </c>
      <c r="H15" s="10" t="e">
        <f t="shared" si="27"/>
        <v>#DIV/0!</v>
      </c>
      <c r="I15" s="4" t="e">
        <f>#REF!</f>
        <v>#REF!</v>
      </c>
      <c r="J15" s="4">
        <f t="shared" si="28"/>
        <v>0</v>
      </c>
      <c r="O15">
        <v>0</v>
      </c>
      <c r="P15">
        <f t="shared" si="29"/>
        <v>0</v>
      </c>
      <c r="Q15">
        <f t="shared" si="29"/>
        <v>0</v>
      </c>
      <c r="R15" s="2">
        <v>0</v>
      </c>
      <c r="S15" s="8"/>
      <c r="T15" s="8"/>
    </row>
    <row r="16" spans="1:20" x14ac:dyDescent="0.25">
      <c r="A16" s="4">
        <f t="shared" si="21"/>
        <v>0</v>
      </c>
      <c r="B16" s="4">
        <f t="shared" si="22"/>
        <v>0</v>
      </c>
      <c r="C16" s="4">
        <f t="shared" si="30"/>
        <v>0</v>
      </c>
      <c r="D16" s="4">
        <f t="shared" si="23"/>
        <v>0</v>
      </c>
      <c r="E16" s="5">
        <f t="shared" si="24"/>
        <v>0</v>
      </c>
      <c r="F16" s="10" t="e">
        <f t="shared" si="25"/>
        <v>#DIV/0!</v>
      </c>
      <c r="G16" s="10" t="e">
        <f t="shared" si="26"/>
        <v>#DIV/0!</v>
      </c>
      <c r="H16" s="10" t="e">
        <f t="shared" si="27"/>
        <v>#DIV/0!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 s="8">
        <f t="shared" si="29"/>
        <v>0</v>
      </c>
      <c r="R16" s="2">
        <v>0</v>
      </c>
      <c r="S16" s="8"/>
      <c r="T16" s="8"/>
    </row>
    <row r="17" spans="1:25" x14ac:dyDescent="0.25">
      <c r="A17" s="4">
        <f t="shared" si="21"/>
        <v>0</v>
      </c>
      <c r="B17" s="4">
        <f t="shared" si="22"/>
        <v>0</v>
      </c>
      <c r="C17" s="4">
        <f t="shared" si="30"/>
        <v>0</v>
      </c>
      <c r="D17" s="4">
        <f t="shared" si="23"/>
        <v>0</v>
      </c>
      <c r="E17" s="5">
        <f t="shared" si="24"/>
        <v>0</v>
      </c>
      <c r="F17" s="10" t="e">
        <f t="shared" si="25"/>
        <v>#DIV/0!</v>
      </c>
      <c r="G17" s="10" t="e">
        <f t="shared" si="26"/>
        <v>#DIV/0!</v>
      </c>
      <c r="H17" s="10" t="e">
        <f t="shared" si="27"/>
        <v>#DIV/0!</v>
      </c>
      <c r="I17" s="4" t="e">
        <f>#REF!</f>
        <v>#REF!</v>
      </c>
      <c r="J17" s="4">
        <f t="shared" si="28"/>
        <v>0</v>
      </c>
      <c r="O17">
        <v>0</v>
      </c>
      <c r="P17">
        <f t="shared" si="29"/>
        <v>0</v>
      </c>
      <c r="Q17">
        <f t="shared" si="29"/>
        <v>0</v>
      </c>
      <c r="R17" s="2">
        <v>0</v>
      </c>
      <c r="S17" s="8"/>
      <c r="T17" s="8"/>
    </row>
    <row r="18" spans="1:25" x14ac:dyDescent="0.25">
      <c r="A18" s="4">
        <f t="shared" si="21"/>
        <v>0</v>
      </c>
      <c r="B18" s="4">
        <f t="shared" si="22"/>
        <v>0</v>
      </c>
      <c r="C18" s="4">
        <f t="shared" si="30"/>
        <v>0</v>
      </c>
      <c r="D18" s="4">
        <f t="shared" si="23"/>
        <v>0</v>
      </c>
      <c r="E18" s="5">
        <f t="shared" si="24"/>
        <v>0</v>
      </c>
      <c r="F18" s="10" t="e">
        <f t="shared" si="25"/>
        <v>#DIV/0!</v>
      </c>
      <c r="G18" s="10" t="e">
        <f t="shared" si="26"/>
        <v>#DIV/0!</v>
      </c>
      <c r="H18" s="10" t="e">
        <f t="shared" si="27"/>
        <v>#DIV/0!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f t="shared" si="29"/>
        <v>0</v>
      </c>
      <c r="R18" s="2">
        <v>0</v>
      </c>
      <c r="S18" s="8"/>
      <c r="T18" s="8"/>
    </row>
    <row r="19" spans="1:25" x14ac:dyDescent="0.25">
      <c r="A19" s="4">
        <f t="shared" si="21"/>
        <v>0</v>
      </c>
      <c r="B19" s="4">
        <f t="shared" si="22"/>
        <v>0</v>
      </c>
      <c r="C19" s="4">
        <f t="shared" si="30"/>
        <v>0</v>
      </c>
      <c r="D19" s="4">
        <f t="shared" si="23"/>
        <v>0</v>
      </c>
      <c r="E19" s="5">
        <f t="shared" si="24"/>
        <v>0</v>
      </c>
      <c r="F19" s="10" t="e">
        <f t="shared" si="25"/>
        <v>#DIV/0!</v>
      </c>
      <c r="G19" s="10" t="e">
        <f t="shared" si="26"/>
        <v>#DIV/0!</v>
      </c>
      <c r="H19" s="10" t="e">
        <f t="shared" si="27"/>
        <v>#DIV/0!</v>
      </c>
      <c r="I19" s="4" t="e">
        <f>#REF!</f>
        <v>#REF!</v>
      </c>
      <c r="J19" s="4">
        <f t="shared" si="28"/>
        <v>0</v>
      </c>
      <c r="O19">
        <v>0</v>
      </c>
      <c r="P19">
        <f t="shared" si="29"/>
        <v>0</v>
      </c>
      <c r="Q19">
        <f t="shared" si="29"/>
        <v>0</v>
      </c>
      <c r="R19" s="2">
        <v>0</v>
      </c>
      <c r="S19" s="49"/>
      <c r="T19" s="8"/>
    </row>
    <row r="20" spans="1:25" ht="15.75" x14ac:dyDescent="0.25">
      <c r="U20" s="18" t="s">
        <v>13</v>
      </c>
      <c r="V20" s="19"/>
      <c r="W20" s="20">
        <v>30000</v>
      </c>
      <c r="X20" s="21" t="s">
        <v>38</v>
      </c>
    </row>
    <row r="21" spans="1:25" ht="38.25" customHeight="1" x14ac:dyDescent="0.25">
      <c r="S21" s="11"/>
      <c r="T21" s="11"/>
      <c r="U21" s="22" t="s">
        <v>14</v>
      </c>
      <c r="V21" s="19"/>
      <c r="W21" s="20">
        <v>3000</v>
      </c>
      <c r="X21" s="23"/>
    </row>
    <row r="22" spans="1:25" ht="15.75" x14ac:dyDescent="0.25">
      <c r="S22" s="11"/>
      <c r="T22" s="11"/>
      <c r="U22" s="18" t="s">
        <v>15</v>
      </c>
      <c r="V22" s="19"/>
      <c r="W22" s="20">
        <f>W20-W21</f>
        <v>27000</v>
      </c>
      <c r="X22" s="23"/>
    </row>
    <row r="23" spans="1:25" ht="15.75" x14ac:dyDescent="0.25">
      <c r="G23" s="6"/>
      <c r="H23" s="6"/>
      <c r="S23" s="11"/>
      <c r="T23" s="11"/>
      <c r="U23" s="18" t="s">
        <v>16</v>
      </c>
      <c r="V23" s="19"/>
      <c r="W23" s="20">
        <f>W21</f>
        <v>3000</v>
      </c>
      <c r="X23" s="23"/>
    </row>
    <row r="24" spans="1:25" ht="15.75" x14ac:dyDescent="0.25">
      <c r="S24" s="11"/>
      <c r="T24" s="11"/>
      <c r="U24" s="18" t="s">
        <v>17</v>
      </c>
      <c r="V24" s="24"/>
      <c r="W24" s="25">
        <f>X24-X25</f>
        <v>-3</v>
      </c>
      <c r="X24" s="26">
        <v>2023</v>
      </c>
    </row>
    <row r="25" spans="1:25" ht="15.75" x14ac:dyDescent="0.25">
      <c r="S25" s="11"/>
      <c r="T25" s="11"/>
      <c r="U25" s="18" t="s">
        <v>18</v>
      </c>
      <c r="V25" s="24"/>
      <c r="W25" s="25">
        <f>W26-W24</f>
        <v>63</v>
      </c>
      <c r="X25" s="25">
        <v>2026</v>
      </c>
      <c r="Y25" t="s">
        <v>39</v>
      </c>
    </row>
    <row r="26" spans="1:25" ht="15.75" x14ac:dyDescent="0.25">
      <c r="S26" s="11"/>
      <c r="T26" s="11"/>
      <c r="U26" s="18" t="s">
        <v>19</v>
      </c>
      <c r="V26" s="24"/>
      <c r="W26" s="25">
        <v>60</v>
      </c>
      <c r="X26" s="25"/>
    </row>
    <row r="27" spans="1:25" ht="39" customHeight="1" x14ac:dyDescent="0.25">
      <c r="P27" s="44" t="s">
        <v>36</v>
      </c>
      <c r="Q27" s="44"/>
      <c r="R27" s="44"/>
      <c r="S27" s="44"/>
      <c r="T27" s="45"/>
      <c r="U27" s="22" t="s">
        <v>20</v>
      </c>
      <c r="V27" s="24"/>
      <c r="W27" s="25">
        <v>0</v>
      </c>
      <c r="X27" s="25"/>
    </row>
    <row r="28" spans="1:25" ht="15.75" x14ac:dyDescent="0.25">
      <c r="U28" s="18"/>
      <c r="V28" s="27"/>
      <c r="W28" s="46">
        <f>W27%</f>
        <v>0</v>
      </c>
      <c r="X28" s="28"/>
    </row>
    <row r="29" spans="1:25" ht="15.75" x14ac:dyDescent="0.25">
      <c r="P29" s="15" t="s">
        <v>30</v>
      </c>
      <c r="Q29" s="15" t="s">
        <v>37</v>
      </c>
      <c r="R29" s="15" t="s">
        <v>31</v>
      </c>
      <c r="S29" s="15" t="s">
        <v>32</v>
      </c>
      <c r="T29" s="13"/>
      <c r="U29" s="18" t="s">
        <v>21</v>
      </c>
      <c r="V29" s="19"/>
      <c r="W29" s="20">
        <f>W23*W28</f>
        <v>0</v>
      </c>
      <c r="X29" s="23"/>
    </row>
    <row r="30" spans="1:25" ht="15.75" x14ac:dyDescent="0.25">
      <c r="Q30">
        <v>933</v>
      </c>
      <c r="R30" s="16">
        <v>28500</v>
      </c>
      <c r="S30" s="16">
        <f>R30*Q30</f>
        <v>26590500</v>
      </c>
      <c r="U30" s="18" t="s">
        <v>22</v>
      </c>
      <c r="V30" s="19"/>
      <c r="W30" s="20">
        <f>W23-W29</f>
        <v>3000</v>
      </c>
      <c r="X30" s="23"/>
    </row>
    <row r="31" spans="1:25" ht="15.75" x14ac:dyDescent="0.25">
      <c r="R31" s="6" t="s">
        <v>32</v>
      </c>
      <c r="S31" s="17">
        <f>SUM(S30:S30)</f>
        <v>26590500</v>
      </c>
      <c r="U31" s="18" t="s">
        <v>15</v>
      </c>
      <c r="V31" s="19"/>
      <c r="W31" s="20">
        <f>W22</f>
        <v>27000</v>
      </c>
      <c r="X31" s="23"/>
    </row>
    <row r="32" spans="1:25" ht="15.75" x14ac:dyDescent="0.25">
      <c r="R32" s="6" t="s">
        <v>24</v>
      </c>
      <c r="S32" s="17">
        <f>S31*90%</f>
        <v>23931450</v>
      </c>
      <c r="U32" s="24"/>
      <c r="V32" s="19"/>
      <c r="W32" s="20"/>
      <c r="X32" s="23"/>
    </row>
    <row r="33" spans="15:24" ht="15.75" x14ac:dyDescent="0.25">
      <c r="R33" s="6" t="s">
        <v>33</v>
      </c>
      <c r="S33" s="17">
        <f>S31*80%</f>
        <v>21272400</v>
      </c>
      <c r="U33" s="29" t="s">
        <v>23</v>
      </c>
      <c r="V33" s="30"/>
      <c r="W33" s="21">
        <f>W31+W30</f>
        <v>30000</v>
      </c>
      <c r="X33" s="23"/>
    </row>
    <row r="34" spans="15:24" ht="15.75" x14ac:dyDescent="0.25">
      <c r="S34" s="11"/>
      <c r="T34" s="11"/>
      <c r="U34" s="24"/>
      <c r="V34" s="24"/>
      <c r="W34" s="25"/>
      <c r="X34" s="25"/>
    </row>
    <row r="35" spans="15:24" ht="15.75" x14ac:dyDescent="0.25">
      <c r="S35" s="11" t="s">
        <v>40</v>
      </c>
      <c r="T35" s="11"/>
      <c r="U35" s="29" t="s">
        <v>37</v>
      </c>
      <c r="V35" s="31"/>
      <c r="W35" s="26">
        <v>933</v>
      </c>
      <c r="X35" s="25"/>
    </row>
    <row r="36" spans="15:24" ht="15.75" x14ac:dyDescent="0.25">
      <c r="P36" s="14" t="s">
        <v>29</v>
      </c>
      <c r="Q36" s="42"/>
      <c r="R36" s="42"/>
      <c r="S36" s="42"/>
      <c r="T36" s="12"/>
      <c r="U36" s="18" t="s">
        <v>41</v>
      </c>
      <c r="V36" s="32"/>
      <c r="W36" s="33">
        <f>W33*W35+X37</f>
        <v>27990000</v>
      </c>
      <c r="X36" s="34"/>
    </row>
    <row r="37" spans="15:24" ht="15.75" x14ac:dyDescent="0.25">
      <c r="Q37" s="42"/>
      <c r="R37" s="42"/>
      <c r="S37" s="42"/>
      <c r="T37" s="11"/>
      <c r="U37" s="18" t="s">
        <v>24</v>
      </c>
      <c r="V37" s="24"/>
      <c r="W37" s="35">
        <f>W36*0.9</f>
        <v>25191000</v>
      </c>
      <c r="X37" s="36"/>
    </row>
    <row r="38" spans="15:24" ht="15.75" x14ac:dyDescent="0.25">
      <c r="Q38" s="42"/>
      <c r="R38" s="42"/>
      <c r="S38" s="42"/>
      <c r="T38" s="11"/>
      <c r="U38" s="18" t="s">
        <v>25</v>
      </c>
      <c r="V38" s="24"/>
      <c r="W38" s="35">
        <f>W36*0.8</f>
        <v>22392000</v>
      </c>
      <c r="X38" s="35"/>
    </row>
    <row r="39" spans="15:24" ht="15.75" x14ac:dyDescent="0.25">
      <c r="O39" s="11"/>
      <c r="P39" s="11"/>
      <c r="Q39" s="42"/>
      <c r="R39" s="42"/>
      <c r="S39" s="42"/>
      <c r="T39" s="11"/>
      <c r="U39" s="18"/>
      <c r="V39" s="24"/>
      <c r="W39" s="37"/>
      <c r="X39" s="25"/>
    </row>
    <row r="40" spans="15:24" ht="15.75" x14ac:dyDescent="0.25">
      <c r="U40" s="38" t="s">
        <v>26</v>
      </c>
      <c r="V40" s="39"/>
      <c r="W40" s="40">
        <f>W21*W35</f>
        <v>2799000</v>
      </c>
      <c r="X40" s="40"/>
    </row>
    <row r="41" spans="15:24" ht="15.75" x14ac:dyDescent="0.25">
      <c r="U41" s="18" t="s">
        <v>27</v>
      </c>
      <c r="V41" s="24"/>
      <c r="W41" s="37"/>
      <c r="X41" s="37"/>
    </row>
    <row r="42" spans="15:24" ht="15.75" x14ac:dyDescent="0.25">
      <c r="U42" s="41" t="s">
        <v>28</v>
      </c>
      <c r="V42" s="37"/>
      <c r="W42" s="35">
        <f>W36*0.025/12</f>
        <v>58312.5</v>
      </c>
      <c r="X42" s="35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3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P18:Q35"/>
  <sheetViews>
    <sheetView zoomScaleNormal="100" workbookViewId="0">
      <selection activeCell="Q35" sqref="Q35"/>
    </sheetView>
  </sheetViews>
  <sheetFormatPr defaultRowHeight="15" x14ac:dyDescent="0.25"/>
  <sheetData>
    <row r="18" ht="3.75" customHeight="1" x14ac:dyDescent="0.25"/>
    <row r="19" hidden="1" x14ac:dyDescent="0.25"/>
    <row r="35" spans="16:17" x14ac:dyDescent="0.25">
      <c r="P35">
        <v>95.38</v>
      </c>
      <c r="Q35">
        <f>P35*10.764</f>
        <v>1026.6703199999999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M40:N40"/>
  <sheetViews>
    <sheetView topLeftCell="A7" zoomScaleNormal="100" workbookViewId="0">
      <selection activeCell="N40" sqref="N40"/>
    </sheetView>
  </sheetViews>
  <sheetFormatPr defaultRowHeight="15" x14ac:dyDescent="0.25"/>
  <sheetData>
    <row r="40" spans="13:14" x14ac:dyDescent="0.25">
      <c r="M40">
        <v>82.44</v>
      </c>
      <c r="N40">
        <f>M40*10.764</f>
        <v>887.38415999999995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Q32:R32"/>
  <sheetViews>
    <sheetView topLeftCell="F1" zoomScaleNormal="100" workbookViewId="0">
      <selection activeCell="R33" sqref="R33"/>
    </sheetView>
  </sheetViews>
  <sheetFormatPr defaultRowHeight="15" x14ac:dyDescent="0.25"/>
  <sheetData>
    <row r="32" spans="17:18" x14ac:dyDescent="0.25">
      <c r="Q32">
        <v>62.36</v>
      </c>
      <c r="R32">
        <f>Q32*10.764</f>
        <v>671.24303999999995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35"/>
  <sheetViews>
    <sheetView workbookViewId="0">
      <selection activeCell="N36" sqref="N36"/>
    </sheetView>
  </sheetViews>
  <sheetFormatPr defaultRowHeight="15" x14ac:dyDescent="0.25"/>
  <sheetData>
    <row r="1" spans="1:1" x14ac:dyDescent="0.25">
      <c r="A1" s="6"/>
    </row>
    <row r="35" spans="13:14" x14ac:dyDescent="0.25">
      <c r="M35">
        <v>72.989999999999995</v>
      </c>
      <c r="N35">
        <f>M35*10.764</f>
        <v>785.66435999999987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2024-01-04T05:31:18Z</dcterms:modified>
</cp:coreProperties>
</file>