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Velankani Group - Documents\"/>
    </mc:Choice>
  </mc:AlternateContent>
  <xr:revisionPtr revIDLastSave="0" documentId="13_ncr:1_{2C1995D0-490E-4002-ABF2-351038C08CA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45" i="4" l="1"/>
  <c r="D45" i="4"/>
  <c r="D43" i="4"/>
  <c r="D44" i="4"/>
  <c r="D46" i="4"/>
  <c r="W35" i="4" l="1"/>
  <c r="C46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Q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l="1"/>
  <c r="W37" i="4" s="1"/>
  <c r="S32" i="4"/>
  <c r="W42" i="4" l="1"/>
  <c r="W38" i="4"/>
</calcChain>
</file>

<file path=xl/sharedStrings.xml><?xml version="1.0" encoding="utf-8"?>
<sst xmlns="http://schemas.openxmlformats.org/spreadsheetml/2006/main" count="146" uniqueCount="71">
  <si>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</si>
  <si>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</si>
  <si>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</si>
  <si>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</si>
  <si>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</si>
  <si>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</si>
  <si>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</si>
  <si>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</si>
  <si>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</si>
  <si>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</si>
  <si>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</si>
  <si>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</si>
  <si>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</si>
  <si>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</si>
  <si>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</si>
  <si>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</si>
  <si>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</si>
  <si>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</si>
  <si>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</si>
  <si>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</si>
  <si>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</si>
  <si>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</si>
  <si>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</si>
  <si>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</si>
  <si>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</si>
  <si>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</si>
  <si>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</si>
  <si>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</si>
  <si>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</si>
  <si>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</si>
  <si>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</si>
  <si>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</si>
  <si>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</si>
  <si>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</si>
  <si>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</si>
  <si>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</si>
  <si>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</si>
  <si>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Gala No.</t>
  </si>
  <si>
    <t>CA</t>
  </si>
  <si>
    <t>Rate per sq. ft</t>
  </si>
  <si>
    <t>Total</t>
  </si>
  <si>
    <t>38A</t>
  </si>
  <si>
    <t>Transferor</t>
  </si>
  <si>
    <t>Transferee</t>
  </si>
  <si>
    <t xml:space="preserve">Ishverlal N. Shah </t>
  </si>
  <si>
    <t xml:space="preserve">Bydesign India Pvt Ltd. </t>
  </si>
  <si>
    <t xml:space="preserve">Velankani Information Systems Ltd. </t>
  </si>
  <si>
    <t xml:space="preserve">Dated. </t>
  </si>
  <si>
    <t>21.12.2006</t>
  </si>
  <si>
    <t>15.03.2018</t>
  </si>
  <si>
    <t>08.09.2016</t>
  </si>
  <si>
    <t>22.03.2017</t>
  </si>
  <si>
    <t>Ground</t>
  </si>
  <si>
    <t>First</t>
  </si>
  <si>
    <t>Second</t>
  </si>
  <si>
    <t>EZE Business Solution Pvt Ltd</t>
  </si>
  <si>
    <t>Gala No. 1</t>
  </si>
  <si>
    <t>Gala No. 2,12,15,16,29</t>
  </si>
  <si>
    <t>Gala No. 18, 30</t>
  </si>
  <si>
    <t>Gala No. 3, 13, 17</t>
  </si>
  <si>
    <t>Gala No. 37, 25, 11</t>
  </si>
  <si>
    <t>Gala No. 23, 38A</t>
  </si>
  <si>
    <t>Gala No. 27</t>
  </si>
  <si>
    <t>As per Agreement</t>
  </si>
  <si>
    <t>rate on CA</t>
  </si>
  <si>
    <t>Approx</t>
  </si>
  <si>
    <t>Site Visit Done</t>
  </si>
  <si>
    <t>Dipti Builders Universal Private Limited</t>
  </si>
  <si>
    <t xml:space="preserve">Velankani Holdings Pvt. Ltd. </t>
  </si>
  <si>
    <t>02.08.2018</t>
  </si>
  <si>
    <t>Total CA of 20 Galas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</si>
</sst>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7" fillId="0" borderId="1" xfId="0" applyFont="1" applyBorder="1"/>
    <xf numFmtId="0" fontId="7" fillId="0" borderId="0" xfId="0" applyFont="1"/>
    <xf numFmtId="0" fontId="8" fillId="0" borderId="0" xfId="0" applyFont="1"/>
    <xf numFmtId="43" fontId="10" fillId="0" borderId="0" xfId="0" applyNumberFormat="1" applyFont="1"/>
    <xf numFmtId="0" fontId="10" fillId="0" borderId="0" xfId="0" applyFont="1"/>
    <xf numFmtId="0" fontId="7" fillId="0" borderId="2" xfId="0" applyFont="1" applyBorder="1"/>
    <xf numFmtId="0" fontId="7" fillId="0" borderId="3" xfId="0" applyFont="1" applyBorder="1"/>
    <xf numFmtId="43" fontId="10" fillId="0" borderId="3" xfId="0" applyNumberFormat="1" applyFont="1" applyBorder="1"/>
    <xf numFmtId="0" fontId="10" fillId="0" borderId="1" xfId="0" applyFont="1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4" xfId="0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center"/>
    </xf>
    <xf numFmtId="0" fontId="1" fillId="0" borderId="4" xfId="0" applyFont="1" applyBorder="1"/>
    <xf numFmtId="4" fontId="1" fillId="0" borderId="4" xfId="0" applyNumberFormat="1" applyFont="1" applyBorder="1"/>
    <xf numFmtId="0" fontId="1" fillId="2" borderId="4" xfId="0" applyFont="1" applyFill="1" applyBorder="1"/>
    <xf numFmtId="0" fontId="0" fillId="0" borderId="4" xfId="0" applyBorder="1"/>
    <xf numFmtId="0" fontId="7" fillId="0" borderId="0" xfId="0" applyFont="1" applyBorder="1"/>
    <xf numFmtId="0" fontId="7" fillId="0" borderId="7" xfId="0" applyFont="1" applyBorder="1"/>
    <xf numFmtId="0" fontId="7" fillId="0" borderId="10" xfId="0" applyFont="1" applyBorder="1"/>
    <xf numFmtId="0" fontId="7" fillId="0" borderId="13" xfId="0" applyFont="1" applyBorder="1"/>
    <xf numFmtId="0" fontId="7" fillId="0" borderId="8" xfId="0" applyFont="1" applyBorder="1"/>
    <xf numFmtId="0" fontId="7" fillId="0" borderId="9" xfId="0" applyFont="1" applyBorder="1"/>
    <xf numFmtId="0" fontId="7" fillId="0" borderId="11" xfId="0" applyFont="1" applyBorder="1"/>
    <xf numFmtId="0" fontId="7" fillId="0" borderId="14" xfId="0" applyFont="1" applyBorder="1"/>
    <xf numFmtId="0" fontId="9" fillId="0" borderId="10" xfId="0" applyFont="1" applyBorder="1"/>
    <xf numFmtId="0" fontId="9" fillId="0" borderId="0" xfId="0" applyFont="1" applyBorder="1"/>
    <xf numFmtId="0" fontId="9" fillId="0" borderId="12" xfId="0" applyFont="1" applyBorder="1"/>
    <xf numFmtId="0" fontId="9" fillId="0" borderId="13" xfId="0" applyFon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297784</xdr:colOff>
      <xdr:row>49</xdr:row>
      <xdr:rowOff>39344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E4766-83CE-44C9-8A25-C7052507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76184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240626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7D0208-CC55-40E2-A186-913CA9EE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919026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297784</xdr:colOff>
      <xdr:row>47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E145C-B2BD-422A-B20B-1F90E1978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76184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373994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95E6C-90FF-4F07-AADE-E2E0B98A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52394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7"/>
  <sheetViews>
    <sheetView tabSelected="1" zoomScale="85" zoomScaleNormal="85" workbookViewId="0">
      <selection activeCell="H18" sqref="H18"/>
    </sheetView>
  </sheetViews>
  <sheetFormatPr defaultRowHeight="15" x14ac:dyDescent="0.25"/>
  <cols>
    <col min="1" max="1" width="10.28515625" customWidth="1"/>
    <col min="2" max="3" width="12.5703125" customWidth="1"/>
    <col min="4" max="4" width="13.85546875" customWidth="1"/>
    <col min="5" max="5" width="15.42578125" customWidth="1"/>
    <col min="6" max="6" width="25.140625" style="7" customWidth="1"/>
    <col min="7" max="7" width="25.85546875" customWidth="1"/>
    <col min="8" max="8" width="15.28515625" customWidth="1"/>
    <col min="9" max="9" width="11.85546875" customWidth="1"/>
    <col min="10" max="10" width="13.570312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8.57031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51" t="s">
        <v>35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51" t="s">
        <v>36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1008.3333333333334</v>
      </c>
      <c r="C10" s="4">
        <f>B10*1.2</f>
        <v>1210</v>
      </c>
      <c r="D10" s="35">
        <f t="shared" ref="D10:D19" si="23">C10*1.2</f>
        <v>1452</v>
      </c>
      <c r="E10" s="36">
        <f t="shared" ref="E10:E19" si="24">R10</f>
        <v>19400000</v>
      </c>
      <c r="F10" s="37">
        <f t="shared" ref="F10:F19" si="25">ROUND((E10/B10),0)</f>
        <v>19240</v>
      </c>
      <c r="G10" s="37">
        <f t="shared" ref="G10:G19" si="26">ROUND((E10/C10),0)</f>
        <v>16033</v>
      </c>
      <c r="H10" s="37">
        <f t="shared" ref="H10:H19" si="27">ROUND((E10/D10),0)</f>
        <v>13361</v>
      </c>
      <c r="I10" s="35" t="e">
        <f>#REF!</f>
        <v>#REF!</v>
      </c>
      <c r="J10" s="35">
        <f t="shared" ref="J10:J19" si="28">S10</f>
        <v>0</v>
      </c>
      <c r="K10" s="38"/>
      <c r="L10" s="38"/>
      <c r="M10" s="38"/>
      <c r="N10" s="38"/>
      <c r="O10" s="38">
        <v>0</v>
      </c>
      <c r="P10" s="38">
        <v>1210</v>
      </c>
      <c r="Q10" s="38">
        <f t="shared" ref="P10:Q19" si="29">P10/1.2</f>
        <v>1008.3333333333334</v>
      </c>
      <c r="R10" s="2">
        <v>19400000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3666.666666666667</v>
      </c>
      <c r="C11" s="4">
        <f t="shared" ref="C11:C19" si="30">B11*1.2</f>
        <v>4400</v>
      </c>
      <c r="D11" s="35">
        <f t="shared" si="23"/>
        <v>5280</v>
      </c>
      <c r="E11" s="36">
        <f t="shared" si="24"/>
        <v>100000000</v>
      </c>
      <c r="F11" s="37">
        <f t="shared" si="25"/>
        <v>27273</v>
      </c>
      <c r="G11" s="37">
        <f t="shared" si="26"/>
        <v>22727</v>
      </c>
      <c r="H11" s="37">
        <f t="shared" si="27"/>
        <v>18939</v>
      </c>
      <c r="I11" s="35" t="e">
        <f>#REF!</f>
        <v>#REF!</v>
      </c>
      <c r="J11" s="35">
        <f t="shared" si="28"/>
        <v>0</v>
      </c>
      <c r="K11" s="38"/>
      <c r="L11" s="38"/>
      <c r="M11" s="38"/>
      <c r="N11" s="38"/>
      <c r="O11" s="38">
        <v>0</v>
      </c>
      <c r="P11" s="38">
        <v>4400</v>
      </c>
      <c r="Q11" s="38">
        <f t="shared" si="29"/>
        <v>3666.666666666667</v>
      </c>
      <c r="R11" s="2">
        <v>100000000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933.33333333333337</v>
      </c>
      <c r="C12" s="4">
        <f t="shared" si="30"/>
        <v>1120</v>
      </c>
      <c r="D12" s="35">
        <f t="shared" si="23"/>
        <v>1344</v>
      </c>
      <c r="E12" s="36">
        <f t="shared" si="24"/>
        <v>20000000</v>
      </c>
      <c r="F12" s="37">
        <f t="shared" si="25"/>
        <v>21429</v>
      </c>
      <c r="G12" s="37">
        <f t="shared" si="26"/>
        <v>17857</v>
      </c>
      <c r="H12" s="37">
        <f t="shared" si="27"/>
        <v>14881</v>
      </c>
      <c r="I12" s="35" t="e">
        <f>#REF!</f>
        <v>#REF!</v>
      </c>
      <c r="J12" s="35">
        <f t="shared" si="28"/>
        <v>0</v>
      </c>
      <c r="K12" s="38"/>
      <c r="L12" s="38"/>
      <c r="M12" s="38"/>
      <c r="N12" s="38"/>
      <c r="O12" s="38">
        <v>0</v>
      </c>
      <c r="P12" s="38">
        <v>1120</v>
      </c>
      <c r="Q12" s="38">
        <f t="shared" si="29"/>
        <v>933.33333333333337</v>
      </c>
      <c r="R12" s="2">
        <v>20000000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1333.3333333333335</v>
      </c>
      <c r="C13" s="4">
        <f t="shared" si="30"/>
        <v>1600.0000000000002</v>
      </c>
      <c r="D13" s="35">
        <f t="shared" si="23"/>
        <v>1920.0000000000002</v>
      </c>
      <c r="E13" s="36">
        <f t="shared" si="24"/>
        <v>37500000</v>
      </c>
      <c r="F13" s="37">
        <f t="shared" si="25"/>
        <v>28125</v>
      </c>
      <c r="G13" s="37">
        <f t="shared" si="26"/>
        <v>23438</v>
      </c>
      <c r="H13" s="37">
        <f t="shared" si="27"/>
        <v>19531</v>
      </c>
      <c r="I13" s="35" t="e">
        <f>#REF!</f>
        <v>#REF!</v>
      </c>
      <c r="J13" s="35">
        <f t="shared" si="28"/>
        <v>0</v>
      </c>
      <c r="K13" s="38"/>
      <c r="L13" s="38"/>
      <c r="M13" s="38"/>
      <c r="N13" s="38"/>
      <c r="O13" s="38">
        <v>0</v>
      </c>
      <c r="P13" s="38">
        <v>1600</v>
      </c>
      <c r="Q13" s="38">
        <f t="shared" si="29"/>
        <v>1333.3333333333335</v>
      </c>
      <c r="R13" s="2">
        <v>37500000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10" t="e">
        <f t="shared" si="25"/>
        <v>#DIV/0!</v>
      </c>
      <c r="G14" s="10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ht="15.75" thickBot="1" x14ac:dyDescent="0.3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40" t="s">
        <v>13</v>
      </c>
      <c r="V20" s="43"/>
      <c r="W20" s="43">
        <v>23000</v>
      </c>
      <c r="X20" s="43" t="s">
        <v>64</v>
      </c>
      <c r="Y20" s="44" t="s">
        <v>65</v>
      </c>
    </row>
    <row r="21" spans="1:25" ht="38.25" customHeight="1" x14ac:dyDescent="0.25">
      <c r="S21" s="11"/>
      <c r="T21" s="11"/>
      <c r="U21" s="41" t="s">
        <v>14</v>
      </c>
      <c r="V21" s="39"/>
      <c r="W21" s="39">
        <v>2500</v>
      </c>
      <c r="X21" s="39"/>
      <c r="Y21" s="45"/>
    </row>
    <row r="22" spans="1:25" ht="15.75" x14ac:dyDescent="0.25">
      <c r="S22" s="11"/>
      <c r="T22" s="11"/>
      <c r="U22" s="41" t="s">
        <v>15</v>
      </c>
      <c r="V22" s="39"/>
      <c r="W22" s="39">
        <f>W20-W21</f>
        <v>20500</v>
      </c>
      <c r="X22" s="39"/>
      <c r="Y22" s="45"/>
    </row>
    <row r="23" spans="1:25" ht="15.75" x14ac:dyDescent="0.25">
      <c r="G23" s="6"/>
      <c r="H23" s="6"/>
      <c r="S23" s="11"/>
      <c r="T23" s="11"/>
      <c r="U23" s="41" t="s">
        <v>16</v>
      </c>
      <c r="V23" s="39"/>
      <c r="W23" s="39">
        <f>W21</f>
        <v>2500</v>
      </c>
      <c r="X23" s="39"/>
      <c r="Y23" s="45"/>
    </row>
    <row r="24" spans="1:25" ht="15.75" x14ac:dyDescent="0.25">
      <c r="S24" s="11"/>
      <c r="T24" s="11"/>
      <c r="U24" s="41" t="s">
        <v>17</v>
      </c>
      <c r="V24" s="39"/>
      <c r="W24" s="39">
        <f>X24-X25</f>
        <v>51</v>
      </c>
      <c r="X24" s="39">
        <v>2023</v>
      </c>
      <c r="Y24" s="45"/>
    </row>
    <row r="25" spans="1:25" ht="15.75" x14ac:dyDescent="0.25">
      <c r="A25" s="27" t="s">
        <v>0</v>
      </c>
      <c r="B25" s="27" t="s">
        <v>37</v>
      </c>
      <c r="C25" s="27" t="s">
        <v>38</v>
      </c>
      <c r="D25" s="27" t="s">
        <v>39</v>
      </c>
      <c r="E25" s="27" t="s">
        <v>40</v>
      </c>
      <c r="F25" s="28" t="s">
        <v>42</v>
      </c>
      <c r="G25" s="28" t="s">
        <v>43</v>
      </c>
      <c r="H25" s="28" t="s">
        <v>47</v>
      </c>
      <c r="I25" s="28" t="s">
        <v>2</v>
      </c>
      <c r="J25" s="28" t="s">
        <v>66</v>
      </c>
      <c r="S25" s="11"/>
      <c r="T25" s="11"/>
      <c r="U25" s="41" t="s">
        <v>18</v>
      </c>
      <c r="V25" s="39"/>
      <c r="W25" s="39">
        <f>W26-W24</f>
        <v>9</v>
      </c>
      <c r="X25" s="39">
        <v>1972</v>
      </c>
      <c r="Y25" s="45" t="s">
        <v>63</v>
      </c>
    </row>
    <row r="26" spans="1:25" ht="15.75" x14ac:dyDescent="0.25">
      <c r="A26" s="27">
        <v>1</v>
      </c>
      <c r="B26" s="27">
        <v>1</v>
      </c>
      <c r="C26" s="27">
        <v>560</v>
      </c>
      <c r="F26" s="29" t="s">
        <v>44</v>
      </c>
      <c r="G26" s="13" t="s">
        <v>45</v>
      </c>
      <c r="H26" s="13" t="s">
        <v>48</v>
      </c>
      <c r="I26" s="13" t="s">
        <v>52</v>
      </c>
      <c r="J26" s="13">
        <v>1</v>
      </c>
      <c r="N26" s="33"/>
      <c r="S26" s="11"/>
      <c r="T26" s="11"/>
      <c r="U26" s="41" t="s">
        <v>19</v>
      </c>
      <c r="V26" s="39"/>
      <c r="W26" s="39">
        <v>60</v>
      </c>
      <c r="X26" s="39"/>
      <c r="Y26" s="45"/>
    </row>
    <row r="27" spans="1:25" ht="31.5" customHeight="1" x14ac:dyDescent="0.25">
      <c r="A27" s="27">
        <v>2</v>
      </c>
      <c r="B27" s="27">
        <v>2</v>
      </c>
      <c r="C27" s="27">
        <v>560</v>
      </c>
      <c r="F27" s="30" t="s">
        <v>46</v>
      </c>
      <c r="G27" s="27" t="s">
        <v>45</v>
      </c>
      <c r="H27" s="27" t="s">
        <v>50</v>
      </c>
      <c r="I27" s="13" t="s">
        <v>52</v>
      </c>
      <c r="J27" s="13">
        <v>2</v>
      </c>
      <c r="N27" s="33"/>
      <c r="P27" s="52"/>
      <c r="Q27" s="52"/>
      <c r="R27" s="52"/>
      <c r="S27" s="52"/>
      <c r="T27" s="53"/>
      <c r="U27" s="41" t="s">
        <v>20</v>
      </c>
      <c r="V27" s="39"/>
      <c r="W27" s="39">
        <f>90*W24/W26</f>
        <v>76.5</v>
      </c>
      <c r="X27" s="39"/>
      <c r="Y27" s="45"/>
    </row>
    <row r="28" spans="1:25" ht="30" x14ac:dyDescent="0.25">
      <c r="A28" s="27">
        <v>3</v>
      </c>
      <c r="B28" s="27">
        <v>3</v>
      </c>
      <c r="C28" s="27">
        <v>560</v>
      </c>
      <c r="F28" s="30" t="s">
        <v>46</v>
      </c>
      <c r="G28" s="27" t="s">
        <v>45</v>
      </c>
      <c r="H28" s="27" t="s">
        <v>50</v>
      </c>
      <c r="I28" s="13" t="s">
        <v>52</v>
      </c>
      <c r="J28" s="13">
        <v>3</v>
      </c>
      <c r="N28" s="33"/>
      <c r="U28" s="41"/>
      <c r="V28" s="39"/>
      <c r="W28" s="39">
        <f>W27%</f>
        <v>0.76500000000000001</v>
      </c>
      <c r="X28" s="39"/>
      <c r="Y28" s="45"/>
    </row>
    <row r="29" spans="1:25" ht="30" x14ac:dyDescent="0.25">
      <c r="A29" s="27">
        <v>4</v>
      </c>
      <c r="B29" s="27">
        <v>11</v>
      </c>
      <c r="C29" s="27">
        <v>720</v>
      </c>
      <c r="F29" s="30" t="s">
        <v>46</v>
      </c>
      <c r="G29" s="27" t="s">
        <v>45</v>
      </c>
      <c r="H29" s="27" t="s">
        <v>51</v>
      </c>
      <c r="I29" s="13" t="s">
        <v>52</v>
      </c>
      <c r="J29" s="13">
        <v>11</v>
      </c>
      <c r="N29" s="33"/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41" t="s">
        <v>21</v>
      </c>
      <c r="V29" s="39"/>
      <c r="W29" s="39">
        <f>W23*W28</f>
        <v>1912.5</v>
      </c>
      <c r="X29" s="39"/>
      <c r="Y29" s="45"/>
    </row>
    <row r="30" spans="1:25" ht="30" x14ac:dyDescent="0.25">
      <c r="A30" s="27">
        <v>5</v>
      </c>
      <c r="B30" s="27">
        <v>12</v>
      </c>
      <c r="C30" s="27">
        <v>720</v>
      </c>
      <c r="F30" s="30" t="s">
        <v>46</v>
      </c>
      <c r="G30" s="27" t="s">
        <v>45</v>
      </c>
      <c r="H30" s="27" t="s">
        <v>50</v>
      </c>
      <c r="I30" s="13" t="s">
        <v>52</v>
      </c>
      <c r="J30" s="13">
        <v>12</v>
      </c>
      <c r="N30" s="33"/>
      <c r="Q30">
        <f>N18</f>
        <v>0</v>
      </c>
      <c r="R30" s="16">
        <f>N16</f>
        <v>0</v>
      </c>
      <c r="S30" s="16">
        <f>R30*Q30</f>
        <v>0</v>
      </c>
      <c r="U30" s="41" t="s">
        <v>22</v>
      </c>
      <c r="V30" s="39"/>
      <c r="W30" s="39">
        <f>W23-W29</f>
        <v>587.5</v>
      </c>
      <c r="X30" s="39"/>
      <c r="Y30" s="45"/>
    </row>
    <row r="31" spans="1:25" ht="30" x14ac:dyDescent="0.25">
      <c r="A31" s="27">
        <v>6</v>
      </c>
      <c r="B31" s="27">
        <v>13</v>
      </c>
      <c r="C31" s="27">
        <v>720</v>
      </c>
      <c r="F31" s="30" t="s">
        <v>46</v>
      </c>
      <c r="G31" s="27" t="s">
        <v>45</v>
      </c>
      <c r="H31" s="27" t="s">
        <v>50</v>
      </c>
      <c r="I31" s="13" t="s">
        <v>52</v>
      </c>
      <c r="J31" s="13">
        <v>13</v>
      </c>
      <c r="N31" s="33"/>
      <c r="R31" s="6" t="s">
        <v>33</v>
      </c>
      <c r="S31" s="17">
        <f>SUM(S30:S30)</f>
        <v>0</v>
      </c>
      <c r="U31" s="41" t="s">
        <v>15</v>
      </c>
      <c r="V31" s="39"/>
      <c r="W31" s="39">
        <f>W22</f>
        <v>20500</v>
      </c>
      <c r="X31" s="39"/>
      <c r="Y31" s="45"/>
    </row>
    <row r="32" spans="1:25" ht="30" x14ac:dyDescent="0.25">
      <c r="A32" s="27">
        <v>7</v>
      </c>
      <c r="B32" s="27">
        <v>15</v>
      </c>
      <c r="C32" s="27">
        <v>560</v>
      </c>
      <c r="F32" s="30" t="s">
        <v>46</v>
      </c>
      <c r="G32" s="27" t="s">
        <v>45</v>
      </c>
      <c r="H32" s="27" t="s">
        <v>50</v>
      </c>
      <c r="I32" s="13" t="s">
        <v>53</v>
      </c>
      <c r="J32" s="13">
        <v>15</v>
      </c>
      <c r="N32" s="33"/>
      <c r="R32" s="6" t="s">
        <v>24</v>
      </c>
      <c r="S32" s="17">
        <f>S31*90%</f>
        <v>0</v>
      </c>
      <c r="U32" s="41"/>
      <c r="V32" s="39"/>
      <c r="W32" s="39"/>
      <c r="X32" s="39"/>
      <c r="Y32" s="45"/>
    </row>
    <row r="33" spans="1:25" ht="30" x14ac:dyDescent="0.25">
      <c r="A33" s="27">
        <v>8</v>
      </c>
      <c r="B33" s="27">
        <v>16</v>
      </c>
      <c r="C33" s="27">
        <v>560</v>
      </c>
      <c r="F33" s="30" t="s">
        <v>46</v>
      </c>
      <c r="G33" s="27" t="s">
        <v>45</v>
      </c>
      <c r="H33" s="27" t="s">
        <v>50</v>
      </c>
      <c r="I33" s="13" t="s">
        <v>53</v>
      </c>
      <c r="J33" s="13">
        <v>16</v>
      </c>
      <c r="N33" s="33"/>
      <c r="R33" s="6" t="s">
        <v>34</v>
      </c>
      <c r="S33" s="17">
        <f>S31*80%</f>
        <v>0</v>
      </c>
      <c r="U33" s="41" t="s">
        <v>23</v>
      </c>
      <c r="V33" s="39"/>
      <c r="W33" s="39">
        <f>W31+W30+0.5</f>
        <v>21088</v>
      </c>
      <c r="X33" s="39"/>
      <c r="Y33" s="45"/>
    </row>
    <row r="34" spans="1:25" ht="30" x14ac:dyDescent="0.25">
      <c r="A34" s="27">
        <v>9</v>
      </c>
      <c r="B34" s="27">
        <v>17</v>
      </c>
      <c r="C34" s="27">
        <v>560</v>
      </c>
      <c r="F34" s="30" t="s">
        <v>46</v>
      </c>
      <c r="G34" s="27" t="s">
        <v>45</v>
      </c>
      <c r="H34" s="27" t="s">
        <v>50</v>
      </c>
      <c r="I34" s="13" t="s">
        <v>53</v>
      </c>
      <c r="J34" s="13">
        <v>17</v>
      </c>
      <c r="N34" s="33"/>
      <c r="S34" s="11"/>
      <c r="T34" s="11"/>
      <c r="U34" s="41"/>
      <c r="V34" s="39"/>
      <c r="W34" s="39"/>
      <c r="X34" s="39"/>
      <c r="Y34" s="45"/>
    </row>
    <row r="35" spans="1:25" ht="30" x14ac:dyDescent="0.25">
      <c r="A35" s="27">
        <v>10</v>
      </c>
      <c r="B35" s="27">
        <v>18</v>
      </c>
      <c r="C35" s="27">
        <v>560</v>
      </c>
      <c r="F35" s="30" t="s">
        <v>46</v>
      </c>
      <c r="G35" s="27" t="s">
        <v>45</v>
      </c>
      <c r="H35" s="27" t="s">
        <v>49</v>
      </c>
      <c r="I35" s="13" t="s">
        <v>53</v>
      </c>
      <c r="J35" s="13">
        <v>18</v>
      </c>
      <c r="N35" s="33"/>
      <c r="S35" s="11"/>
      <c r="T35" s="11"/>
      <c r="U35" s="41" t="s">
        <v>70</v>
      </c>
      <c r="V35" s="39"/>
      <c r="W35" s="39">
        <f>C46</f>
        <v>12010</v>
      </c>
      <c r="X35" s="39"/>
      <c r="Y35" s="45"/>
    </row>
    <row r="36" spans="1:25" ht="30" x14ac:dyDescent="0.25">
      <c r="A36" s="27">
        <v>11</v>
      </c>
      <c r="B36" s="27">
        <v>23</v>
      </c>
      <c r="C36" s="27">
        <v>560</v>
      </c>
      <c r="F36" s="30" t="s">
        <v>46</v>
      </c>
      <c r="G36" s="27" t="s">
        <v>45</v>
      </c>
      <c r="H36" s="27" t="s">
        <v>49</v>
      </c>
      <c r="I36" s="13" t="s">
        <v>53</v>
      </c>
      <c r="J36" s="13">
        <v>23</v>
      </c>
      <c r="N36" s="33"/>
      <c r="P36" s="14" t="s">
        <v>29</v>
      </c>
      <c r="S36" s="11"/>
      <c r="T36" s="12"/>
      <c r="U36" s="47" t="s">
        <v>33</v>
      </c>
      <c r="V36" s="48"/>
      <c r="W36" s="48">
        <f>W33*W35+X37</f>
        <v>253266880</v>
      </c>
      <c r="X36" s="39"/>
      <c r="Y36" s="45"/>
    </row>
    <row r="37" spans="1:25" ht="30" x14ac:dyDescent="0.25">
      <c r="A37" s="27">
        <v>12</v>
      </c>
      <c r="B37" s="27">
        <v>25</v>
      </c>
      <c r="C37" s="27">
        <v>560</v>
      </c>
      <c r="F37" s="30" t="s">
        <v>46</v>
      </c>
      <c r="G37" s="27" t="s">
        <v>45</v>
      </c>
      <c r="H37" s="27" t="s">
        <v>51</v>
      </c>
      <c r="I37" s="13" t="s">
        <v>53</v>
      </c>
      <c r="J37" s="13">
        <v>25</v>
      </c>
      <c r="N37" s="33"/>
      <c r="S37" s="12"/>
      <c r="T37" s="11"/>
      <c r="U37" s="47" t="s">
        <v>24</v>
      </c>
      <c r="V37" s="48"/>
      <c r="W37" s="48">
        <f>W36*0.9</f>
        <v>227940192</v>
      </c>
      <c r="X37" s="39"/>
      <c r="Y37" s="45"/>
    </row>
    <row r="38" spans="1:25" ht="30.75" thickBot="1" x14ac:dyDescent="0.3">
      <c r="A38" s="27">
        <v>13</v>
      </c>
      <c r="B38" s="27">
        <v>27</v>
      </c>
      <c r="C38" s="27">
        <v>560</v>
      </c>
      <c r="F38" s="29" t="s">
        <v>44</v>
      </c>
      <c r="G38" s="31" t="s">
        <v>55</v>
      </c>
      <c r="H38" s="13" t="s">
        <v>48</v>
      </c>
      <c r="I38" s="13" t="s">
        <v>53</v>
      </c>
      <c r="J38" s="13">
        <v>27</v>
      </c>
      <c r="N38" s="33"/>
      <c r="S38" s="11"/>
      <c r="T38" s="11"/>
      <c r="U38" s="49" t="s">
        <v>25</v>
      </c>
      <c r="V38" s="50"/>
      <c r="W38" s="50">
        <f>W36*0.8</f>
        <v>202613504</v>
      </c>
      <c r="X38" s="42"/>
      <c r="Y38" s="46"/>
    </row>
    <row r="39" spans="1:25" ht="30" x14ac:dyDescent="0.25">
      <c r="A39" s="27">
        <v>14</v>
      </c>
      <c r="B39" s="27">
        <v>29</v>
      </c>
      <c r="C39" s="27">
        <v>560</v>
      </c>
      <c r="F39" s="30" t="s">
        <v>46</v>
      </c>
      <c r="G39" s="27" t="s">
        <v>45</v>
      </c>
      <c r="H39" s="27" t="s">
        <v>50</v>
      </c>
      <c r="I39" s="13" t="s">
        <v>54</v>
      </c>
      <c r="J39" s="13">
        <v>29</v>
      </c>
      <c r="N39" s="33"/>
      <c r="O39" s="11"/>
      <c r="P39" s="11"/>
      <c r="Q39" s="11"/>
      <c r="R39" s="11"/>
      <c r="S39" s="11"/>
      <c r="T39" s="11"/>
      <c r="U39" s="18"/>
      <c r="V39" s="19"/>
      <c r="W39" s="22"/>
      <c r="X39" s="20"/>
    </row>
    <row r="40" spans="1:25" ht="30" x14ac:dyDescent="0.25">
      <c r="A40" s="27">
        <v>15</v>
      </c>
      <c r="B40" s="27">
        <v>30</v>
      </c>
      <c r="C40" s="27">
        <v>560</v>
      </c>
      <c r="F40" s="30" t="s">
        <v>46</v>
      </c>
      <c r="G40" s="27" t="s">
        <v>45</v>
      </c>
      <c r="H40" s="27" t="s">
        <v>49</v>
      </c>
      <c r="I40" s="13" t="s">
        <v>54</v>
      </c>
      <c r="J40" s="13">
        <v>30</v>
      </c>
      <c r="N40" s="33"/>
      <c r="U40" s="23" t="s">
        <v>26</v>
      </c>
      <c r="V40" s="24"/>
      <c r="W40" s="25">
        <f>W21*W35</f>
        <v>30025000</v>
      </c>
      <c r="X40" s="25"/>
    </row>
    <row r="41" spans="1:25" ht="30" x14ac:dyDescent="0.25">
      <c r="A41" s="27">
        <v>16</v>
      </c>
      <c r="B41" s="27">
        <v>37</v>
      </c>
      <c r="C41" s="27">
        <v>560</v>
      </c>
      <c r="F41" s="30" t="s">
        <v>46</v>
      </c>
      <c r="G41" s="27" t="s">
        <v>45</v>
      </c>
      <c r="H41" s="27" t="s">
        <v>51</v>
      </c>
      <c r="I41" s="13" t="s">
        <v>54</v>
      </c>
      <c r="J41" s="13">
        <v>37</v>
      </c>
      <c r="N41" s="33"/>
      <c r="U41" s="18" t="s">
        <v>27</v>
      </c>
      <c r="V41" s="19"/>
      <c r="W41" s="22"/>
      <c r="X41" s="22"/>
    </row>
    <row r="42" spans="1:25" ht="30" x14ac:dyDescent="0.25">
      <c r="A42" s="27">
        <v>17</v>
      </c>
      <c r="B42" s="27" t="s">
        <v>41</v>
      </c>
      <c r="C42" s="27">
        <v>560</v>
      </c>
      <c r="F42" s="30" t="s">
        <v>46</v>
      </c>
      <c r="G42" s="27" t="s">
        <v>45</v>
      </c>
      <c r="H42" s="27" t="s">
        <v>49</v>
      </c>
      <c r="I42" s="13" t="s">
        <v>54</v>
      </c>
      <c r="J42" s="13">
        <v>38</v>
      </c>
      <c r="N42" s="34"/>
      <c r="U42" s="26" t="s">
        <v>28</v>
      </c>
      <c r="V42" s="22"/>
      <c r="W42" s="21">
        <f>W36*0.025/12</f>
        <v>527639.33333333337</v>
      </c>
      <c r="X42" s="21"/>
    </row>
    <row r="43" spans="1:25" ht="30" x14ac:dyDescent="0.25">
      <c r="A43" s="27">
        <v>18</v>
      </c>
      <c r="B43" s="27">
        <v>14</v>
      </c>
      <c r="C43" s="13">
        <v>720</v>
      </c>
      <c r="D43">
        <f>C43*1.2</f>
        <v>864</v>
      </c>
      <c r="F43" s="30" t="s">
        <v>67</v>
      </c>
      <c r="G43" s="27" t="s">
        <v>68</v>
      </c>
      <c r="H43" s="27" t="s">
        <v>69</v>
      </c>
      <c r="I43" s="13" t="s">
        <v>52</v>
      </c>
      <c r="J43" s="13">
        <v>14</v>
      </c>
    </row>
    <row r="44" spans="1:25" ht="30" x14ac:dyDescent="0.25">
      <c r="A44" s="27">
        <v>19</v>
      </c>
      <c r="B44" s="27">
        <v>7</v>
      </c>
      <c r="C44" s="27">
        <v>645</v>
      </c>
      <c r="D44">
        <f>C44*1.2</f>
        <v>774</v>
      </c>
      <c r="F44" s="30" t="s">
        <v>67</v>
      </c>
      <c r="G44" s="27" t="s">
        <v>68</v>
      </c>
      <c r="H44" s="27" t="s">
        <v>69</v>
      </c>
      <c r="I44" s="13" t="s">
        <v>53</v>
      </c>
      <c r="J44" s="13">
        <v>7</v>
      </c>
    </row>
    <row r="45" spans="1:25" ht="30" x14ac:dyDescent="0.25">
      <c r="A45" s="27">
        <v>20</v>
      </c>
      <c r="B45" s="27">
        <v>21</v>
      </c>
      <c r="C45" s="27">
        <v>645</v>
      </c>
      <c r="D45">
        <f>C45*1.2</f>
        <v>774</v>
      </c>
      <c r="E45">
        <f>D43+D44+D45</f>
        <v>2412</v>
      </c>
      <c r="F45" s="30" t="s">
        <v>67</v>
      </c>
      <c r="G45" s="27" t="s">
        <v>68</v>
      </c>
      <c r="H45" s="27" t="s">
        <v>69</v>
      </c>
      <c r="I45" s="13" t="s">
        <v>53</v>
      </c>
      <c r="J45" s="13">
        <v>21</v>
      </c>
    </row>
    <row r="46" spans="1:25" x14ac:dyDescent="0.25">
      <c r="C46">
        <f>SUM(C26:C45)</f>
        <v>12010</v>
      </c>
      <c r="D46">
        <f>C46*1.2</f>
        <v>14412</v>
      </c>
    </row>
    <row r="48" spans="1:25" x14ac:dyDescent="0.25">
      <c r="F48" s="7">
        <v>6</v>
      </c>
    </row>
    <row r="49" spans="2:8" x14ac:dyDescent="0.25">
      <c r="B49">
        <v>14</v>
      </c>
      <c r="F49" s="7">
        <v>11</v>
      </c>
    </row>
    <row r="50" spans="2:8" x14ac:dyDescent="0.25">
      <c r="B50">
        <v>7</v>
      </c>
      <c r="F50" s="7">
        <v>12</v>
      </c>
    </row>
    <row r="51" spans="2:8" x14ac:dyDescent="0.25">
      <c r="B51">
        <v>21</v>
      </c>
      <c r="F51" s="7">
        <v>3</v>
      </c>
    </row>
    <row r="52" spans="2:8" x14ac:dyDescent="0.25">
      <c r="F52" s="7">
        <v>13</v>
      </c>
    </row>
    <row r="53" spans="2:8" x14ac:dyDescent="0.25">
      <c r="F53" s="7">
        <v>2</v>
      </c>
    </row>
    <row r="54" spans="2:8" x14ac:dyDescent="0.25">
      <c r="C54" s="54" t="s">
        <v>56</v>
      </c>
      <c r="D54" s="55"/>
      <c r="F54" s="7">
        <v>14</v>
      </c>
      <c r="G54" s="6"/>
      <c r="H54" s="6"/>
    </row>
    <row r="55" spans="2:8" x14ac:dyDescent="0.25">
      <c r="C55" s="32" t="s">
        <v>57</v>
      </c>
      <c r="D55" s="32"/>
      <c r="F55" s="7">
        <v>1</v>
      </c>
    </row>
    <row r="56" spans="2:8" x14ac:dyDescent="0.25">
      <c r="C56" s="32" t="s">
        <v>58</v>
      </c>
      <c r="D56" s="32"/>
      <c r="F56" s="7">
        <v>15</v>
      </c>
    </row>
    <row r="57" spans="2:8" x14ac:dyDescent="0.25">
      <c r="C57" s="32" t="s">
        <v>59</v>
      </c>
      <c r="D57" s="32"/>
      <c r="F57" s="7">
        <v>16</v>
      </c>
    </row>
    <row r="58" spans="2:8" x14ac:dyDescent="0.25">
      <c r="C58" s="32" t="s">
        <v>60</v>
      </c>
      <c r="D58" s="32"/>
      <c r="F58" s="7">
        <v>27</v>
      </c>
    </row>
    <row r="59" spans="2:8" x14ac:dyDescent="0.25">
      <c r="C59" s="32" t="s">
        <v>61</v>
      </c>
      <c r="D59" s="32"/>
      <c r="F59" s="7">
        <v>17</v>
      </c>
    </row>
    <row r="60" spans="2:8" x14ac:dyDescent="0.25">
      <c r="C60" s="56" t="s">
        <v>62</v>
      </c>
      <c r="D60" s="57"/>
      <c r="F60" s="7">
        <v>18</v>
      </c>
    </row>
    <row r="61" spans="2:8" x14ac:dyDescent="0.25">
      <c r="F61" s="7">
        <v>25</v>
      </c>
    </row>
    <row r="62" spans="2:8" x14ac:dyDescent="0.25">
      <c r="F62" s="7">
        <v>23</v>
      </c>
    </row>
    <row r="63" spans="2:8" x14ac:dyDescent="0.25">
      <c r="F63" s="7">
        <v>21</v>
      </c>
    </row>
    <row r="64" spans="2:8" x14ac:dyDescent="0.25">
      <c r="F64" s="7">
        <v>29</v>
      </c>
    </row>
    <row r="65" spans="6:6" x14ac:dyDescent="0.25">
      <c r="F65" s="7">
        <v>30</v>
      </c>
    </row>
    <row r="66" spans="6:6" x14ac:dyDescent="0.25">
      <c r="F66" s="7">
        <v>38</v>
      </c>
    </row>
    <row r="67" spans="6:6" x14ac:dyDescent="0.25">
      <c r="F67" s="7">
        <v>37</v>
      </c>
    </row>
  </sheetData>
  <mergeCells count="5">
    <mergeCell ref="A9:R9"/>
    <mergeCell ref="A2:R2"/>
    <mergeCell ref="P27:T27"/>
    <mergeCell ref="C54:D54"/>
    <mergeCell ref="C60:D6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2024-01-08T08:57:38Z</dcterms:modified>
</cp:coreProperties>
</file>