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UNIL MOHAN NAIK - Cosmos\"/>
    </mc:Choice>
  </mc:AlternateContent>
  <xr:revisionPtr revIDLastSave="0" documentId="13_ncr:1_{D6C988B5-C03C-49B8-948A-9C0355E1F39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5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15" i="4" l="1"/>
  <c r="H4" i="4"/>
  <c r="H11" i="4"/>
  <c r="H16" i="4"/>
  <c r="H20" i="4"/>
  <c r="H24" i="4"/>
  <c r="H7" i="4"/>
  <c r="F6" i="4"/>
  <c r="F7" i="4"/>
  <c r="F8" i="4"/>
  <c r="G7" i="4"/>
  <c r="G8" i="4"/>
  <c r="G6" i="4"/>
  <c r="H13" i="4"/>
  <c r="H17" i="4"/>
  <c r="H21" i="4"/>
  <c r="H14" i="4"/>
  <c r="H18" i="4"/>
  <c r="H22" i="4"/>
  <c r="H23" i="4"/>
  <c r="F14" i="4"/>
  <c r="F16" i="4"/>
  <c r="F18" i="4"/>
  <c r="F20" i="4"/>
  <c r="F21" i="4"/>
  <c r="F23" i="4"/>
  <c r="G13" i="4"/>
  <c r="G14" i="4"/>
  <c r="G15" i="4"/>
  <c r="G16" i="4"/>
  <c r="G17" i="4"/>
  <c r="G18" i="4"/>
  <c r="G19" i="4"/>
  <c r="G20" i="4"/>
  <c r="G21" i="4"/>
  <c r="G22" i="4"/>
  <c r="G23" i="4"/>
  <c r="G24" i="4"/>
  <c r="F13" i="4"/>
  <c r="F15" i="4"/>
  <c r="F17" i="4"/>
  <c r="F19" i="4"/>
  <c r="F22" i="4"/>
  <c r="F24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4" i="4"/>
  <c r="V38" i="4"/>
  <c r="V33" i="4"/>
  <c r="V34" i="4" s="1"/>
  <c r="V39" i="4" l="1"/>
  <c r="V40" i="4" s="1"/>
  <c r="V41" i="4" s="1"/>
  <c r="V45" i="4" s="1"/>
  <c r="V46" i="4" l="1"/>
  <c r="V48" i="4"/>
  <c r="V47" i="4"/>
  <c r="R40" i="4"/>
  <c r="Q40" i="4"/>
  <c r="S40" i="4" l="1"/>
  <c r="S41" i="4" s="1"/>
  <c r="S43" i="4" s="1"/>
  <c r="S42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<sst xmlns="http://schemas.openxmlformats.org/spreadsheetml/2006/main" count="45" uniqueCount="39">
  <si>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</si>
  <si>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</si>
  <si>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</si>
  <si>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</si>
  <si>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</si>
  <si>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</si>
  <si>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</si>
  <si>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</si>
  <si>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</si>
  <si>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</si>
  <si>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</si>
  <si>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</si>
  <si>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</si>
  <si>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</si>
  <si>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</si>
  <si>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</si>
  <si>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</si>
  <si>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</si>
  <si>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</si>
  <si>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</si>
  <si>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</si>
  <si>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</si>
  <si>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</si>
  <si>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</si>
  <si>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</si>
  <si>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</si>
  <si>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</si>
  <si>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</si>
  <si>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</si>
  <si>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</si>
  <si>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</si>
  <si>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</si>
  <si>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</si>
  <si>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</si>
  <si>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</si>
  <si>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</si>
  <si>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- SUNIL MOHAN NAIK</t>
  </si>
  <si>
    <t>Approx</t>
  </si>
  <si>
    <t>On site Flat No. 304 &amp; part portion of Flat No. 303 are amalagamated, hence we have considered documented area for this valuation purpose.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</si>
</sst>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477593</xdr:colOff>
      <xdr:row>48</xdr:row>
      <xdr:rowOff>182213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D31F92-4CDE-453D-B92C-C9F53937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21593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6</xdr:row>
      <xdr:rowOff>188335</xdr:rowOff>
    </xdr:from>
    <xdr:to>
      <xdr:col>22</xdr:col>
      <xdr:colOff>516777</xdr:colOff>
      <xdr:row>37</xdr:row>
      <xdr:rowOff>105827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F80401-A23F-4C00-8BFD-B31E70CE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4" y="1331335"/>
          <a:ext cx="13442203" cy="58229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459731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A5578-4EE0-41BE-9052-5EBB357C3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3813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9C421-98FE-4EEB-B615-D8FB7CE6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183468</xdr:colOff>
      <xdr:row>44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69CF98-FCA6-4C78-9C9A-13569FFC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61868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2"/>
  <sheetViews>
    <sheetView tabSelected="1" topLeftCell="A22" zoomScaleNormal="100" workbookViewId="0">
      <selection activeCell="V45" sqref="V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140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0</v>
      </c>
      <c r="C3" s="4">
        <f>B3*1.2</f>
        <v>0</v>
      </c>
      <c r="D3" s="4">
        <f t="shared" ref="D3:D11" si="2">C3*1.2</f>
        <v>0</v>
      </c>
      <c r="E3" s="5">
        <f t="shared" ref="E3:E11" si="3">R3</f>
        <v>0</v>
      </c>
      <c r="F3" s="9" t="e">
        <f t="shared" ref="F3:F11" si="4">ROUND((E3/B3),0)</f>
        <v>#DIV/0!</v>
      </c>
      <c r="G3" s="9" t="e">
        <f t="shared" ref="G3:G11" si="5">ROUND((E3/C3),0)</f>
        <v>#DIV/0!</v>
      </c>
      <c r="H3" s="9" t="e">
        <f t="shared" ref="H3:H11" si="6">ROUND((E3/D3),0)</f>
        <v>#DIV/0!</v>
      </c>
      <c r="I3" s="4" t="e">
        <f>#REF!</f>
        <v>#REF!</v>
      </c>
      <c r="J3" s="4">
        <f t="shared" ref="J3:J11" si="7">S3</f>
        <v>0</v>
      </c>
      <c r="O3">
        <v>0</v>
      </c>
      <c r="P3">
        <f t="shared" ref="P3:Q11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47" t="e">
        <f t="shared" ref="F6:F8" si="15">ROUND((E6/B6),0)</f>
        <v>#DIV/0!</v>
      </c>
      <c r="G6" s="47" t="e">
        <f t="shared" ref="G6:G8" si="16">ROUND((E6/C6),0)</f>
        <v>#DIV/0!</v>
      </c>
      <c r="H6" s="9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47" t="e">
        <f t="shared" si="15"/>
        <v>#DIV/0!</v>
      </c>
      <c r="G7" s="47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47" t="e">
        <f t="shared" si="4"/>
        <v>#DIV/0!</v>
      </c>
      <c r="G9" s="47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47" t="e">
        <f t="shared" si="4"/>
        <v>#DIV/0!</v>
      </c>
      <c r="G10" s="47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48" t="s">
        <v>35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20" ht="14.25" customHeight="1" x14ac:dyDescent="0.25">
      <c r="A13" s="4">
        <f t="shared" ref="A13:A24" si="21">N13</f>
        <v>0</v>
      </c>
      <c r="B13" s="4">
        <f t="shared" ref="B13:B24" si="22">Q13</f>
        <v>450</v>
      </c>
      <c r="C13" s="4">
        <f t="shared" ref="C13:C24" si="23">B13*1.2</f>
        <v>540</v>
      </c>
      <c r="D13" s="4">
        <f t="shared" ref="D13:D24" si="24">C13*1.2</f>
        <v>648</v>
      </c>
      <c r="E13" s="5">
        <f t="shared" ref="E13:E24" si="25">R13</f>
        <v>4560000</v>
      </c>
      <c r="F13" s="9">
        <f t="shared" ref="F13:F24" si="26">ROUND((E13/B13),0)</f>
        <v>10133</v>
      </c>
      <c r="G13" s="9">
        <f t="shared" ref="G13:G24" si="27">ROUND((E13/C13),0)</f>
        <v>8444</v>
      </c>
      <c r="H13" s="9">
        <f t="shared" ref="H13:H24" si="28">ROUND((E13/D13),0)</f>
        <v>7037</v>
      </c>
      <c r="I13" s="4" t="e">
        <f>#REF!</f>
        <v>#REF!</v>
      </c>
      <c r="J13" s="4">
        <f t="shared" ref="J13:J24" si="29">S13</f>
        <v>0</v>
      </c>
      <c r="O13">
        <v>0</v>
      </c>
      <c r="P13">
        <f t="shared" ref="P13:Q24" si="30">O13/1.2</f>
        <v>0</v>
      </c>
      <c r="Q13">
        <v>450</v>
      </c>
      <c r="R13" s="2">
        <v>4560000</v>
      </c>
    </row>
    <row r="14" spans="1:20" ht="14.25" customHeight="1" x14ac:dyDescent="0.25">
      <c r="A14" s="4">
        <f t="shared" si="21"/>
        <v>0</v>
      </c>
      <c r="B14" s="4">
        <f t="shared" si="22"/>
        <v>475</v>
      </c>
      <c r="C14" s="4">
        <f t="shared" si="23"/>
        <v>570</v>
      </c>
      <c r="D14" s="4">
        <f t="shared" si="24"/>
        <v>684</v>
      </c>
      <c r="E14" s="5">
        <f t="shared" si="25"/>
        <v>8700000</v>
      </c>
      <c r="F14" s="9">
        <f t="shared" si="26"/>
        <v>18316</v>
      </c>
      <c r="G14" s="9">
        <f t="shared" si="27"/>
        <v>15263</v>
      </c>
      <c r="H14" s="9">
        <f t="shared" si="28"/>
        <v>12719</v>
      </c>
      <c r="I14" s="4" t="e">
        <f>#REF!</f>
        <v>#REF!</v>
      </c>
      <c r="J14" s="4">
        <f t="shared" si="29"/>
        <v>0</v>
      </c>
      <c r="O14">
        <v>0</v>
      </c>
      <c r="P14">
        <f t="shared" si="30"/>
        <v>0</v>
      </c>
      <c r="Q14">
        <v>475</v>
      </c>
      <c r="R14" s="2">
        <v>8700000</v>
      </c>
    </row>
    <row r="15" spans="1:20" ht="14.25" customHeight="1" x14ac:dyDescent="0.25">
      <c r="A15" s="4">
        <f t="shared" si="21"/>
        <v>0</v>
      </c>
      <c r="B15" s="4">
        <f t="shared" si="22"/>
        <v>300</v>
      </c>
      <c r="C15" s="4">
        <f t="shared" si="23"/>
        <v>360</v>
      </c>
      <c r="D15" s="4">
        <f t="shared" si="24"/>
        <v>432</v>
      </c>
      <c r="E15" s="5">
        <f t="shared" si="25"/>
        <v>4200000</v>
      </c>
      <c r="F15" s="47">
        <f t="shared" si="26"/>
        <v>14000</v>
      </c>
      <c r="G15" s="47">
        <f t="shared" si="27"/>
        <v>11667</v>
      </c>
      <c r="H15" s="9">
        <f t="shared" si="28"/>
        <v>9722</v>
      </c>
      <c r="I15" s="4" t="e">
        <f>#REF!</f>
        <v>#REF!</v>
      </c>
      <c r="J15" s="4">
        <f t="shared" si="29"/>
        <v>0</v>
      </c>
      <c r="O15">
        <v>0</v>
      </c>
      <c r="P15">
        <f t="shared" si="30"/>
        <v>0</v>
      </c>
      <c r="Q15">
        <v>300</v>
      </c>
      <c r="R15" s="2">
        <v>4200000</v>
      </c>
    </row>
    <row r="16" spans="1:20" ht="14.25" customHeight="1" x14ac:dyDescent="0.25">
      <c r="A16" s="4">
        <f t="shared" si="21"/>
        <v>0</v>
      </c>
      <c r="B16" s="4">
        <f t="shared" si="22"/>
        <v>460</v>
      </c>
      <c r="C16" s="4">
        <f t="shared" si="23"/>
        <v>552</v>
      </c>
      <c r="D16" s="4">
        <f t="shared" si="24"/>
        <v>662.4</v>
      </c>
      <c r="E16" s="5">
        <f t="shared" si="25"/>
        <v>8600000</v>
      </c>
      <c r="F16" s="47">
        <f t="shared" si="26"/>
        <v>18696</v>
      </c>
      <c r="G16" s="47">
        <f t="shared" si="27"/>
        <v>15580</v>
      </c>
      <c r="H16" s="9">
        <f t="shared" si="28"/>
        <v>12983</v>
      </c>
      <c r="I16" s="4" t="e">
        <f>#REF!</f>
        <v>#REF!</v>
      </c>
      <c r="J16" s="4">
        <f t="shared" si="29"/>
        <v>0</v>
      </c>
      <c r="O16">
        <v>0</v>
      </c>
      <c r="P16">
        <f t="shared" si="30"/>
        <v>0</v>
      </c>
      <c r="Q16">
        <v>460</v>
      </c>
      <c r="R16" s="2">
        <v>8600000</v>
      </c>
    </row>
    <row r="17" spans="1:25" ht="14.25" customHeight="1" x14ac:dyDescent="0.25">
      <c r="A17" s="4">
        <f t="shared" si="21"/>
        <v>0</v>
      </c>
      <c r="B17" s="4">
        <f t="shared" si="22"/>
        <v>340</v>
      </c>
      <c r="C17" s="4">
        <f t="shared" si="23"/>
        <v>408</v>
      </c>
      <c r="D17" s="4">
        <f t="shared" si="24"/>
        <v>489.59999999999997</v>
      </c>
      <c r="E17" s="5">
        <f t="shared" si="25"/>
        <v>4000000</v>
      </c>
      <c r="F17" s="9">
        <f t="shared" si="26"/>
        <v>11765</v>
      </c>
      <c r="G17" s="9">
        <f t="shared" si="27"/>
        <v>9804</v>
      </c>
      <c r="H17" s="9">
        <f t="shared" si="28"/>
        <v>8170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>
        <v>340</v>
      </c>
      <c r="R17" s="2">
        <v>4000000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7" t="e">
        <f t="shared" si="26"/>
        <v>#DIV/0!</v>
      </c>
      <c r="G18" s="47" t="e">
        <f t="shared" si="27"/>
        <v>#DIV/0!</v>
      </c>
      <c r="H18" s="9" t="e">
        <f t="shared" si="28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>
        <f t="shared" si="30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9" t="e">
        <f t="shared" si="26"/>
        <v>#DIV/0!</v>
      </c>
      <c r="G19" s="9" t="e">
        <f t="shared" si="27"/>
        <v>#DIV/0!</v>
      </c>
      <c r="H19" s="9" t="e">
        <f t="shared" si="28"/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>
        <f t="shared" si="30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9" t="e">
        <f t="shared" si="26"/>
        <v>#DIV/0!</v>
      </c>
      <c r="G20" s="9" t="e">
        <f t="shared" si="27"/>
        <v>#DIV/0!</v>
      </c>
      <c r="H20" s="9" t="e">
        <f t="shared" si="28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>
        <f t="shared" si="30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7" t="e">
        <f t="shared" si="26"/>
        <v>#DIV/0!</v>
      </c>
      <c r="G21" s="47" t="e">
        <f t="shared" si="27"/>
        <v>#DIV/0!</v>
      </c>
      <c r="H21" s="9" t="e">
        <f t="shared" si="28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0"/>
        <v>0</v>
      </c>
      <c r="Q21">
        <f t="shared" si="30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23"/>
        <v>0</v>
      </c>
      <c r="D22" s="4">
        <f t="shared" si="24"/>
        <v>0</v>
      </c>
      <c r="E22" s="5">
        <f t="shared" si="25"/>
        <v>0</v>
      </c>
      <c r="F22" s="9" t="e">
        <f t="shared" si="26"/>
        <v>#DIV/0!</v>
      </c>
      <c r="G22" s="9" t="e">
        <f t="shared" si="27"/>
        <v>#DIV/0!</v>
      </c>
      <c r="H22" s="9" t="e">
        <f t="shared" si="28"/>
        <v>#DIV/0!</v>
      </c>
      <c r="I22" s="4" t="e">
        <f>#REF!</f>
        <v>#REF!</v>
      </c>
      <c r="J22" s="4">
        <f t="shared" si="29"/>
        <v>0</v>
      </c>
      <c r="O22">
        <v>0</v>
      </c>
      <c r="P22">
        <f t="shared" si="30"/>
        <v>0</v>
      </c>
      <c r="Q22">
        <f t="shared" si="30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23"/>
        <v>0</v>
      </c>
      <c r="D23" s="4">
        <f t="shared" si="24"/>
        <v>0</v>
      </c>
      <c r="E23" s="5">
        <f t="shared" si="25"/>
        <v>0</v>
      </c>
      <c r="F23" s="9" t="e">
        <f t="shared" si="26"/>
        <v>#DIV/0!</v>
      </c>
      <c r="G23" s="9" t="e">
        <f t="shared" si="27"/>
        <v>#DIV/0!</v>
      </c>
      <c r="H23" s="9" t="e">
        <f t="shared" si="28"/>
        <v>#DIV/0!</v>
      </c>
      <c r="I23" s="4" t="e">
        <f>#REF!</f>
        <v>#REF!</v>
      </c>
      <c r="J23" s="4">
        <f t="shared" si="29"/>
        <v>0</v>
      </c>
      <c r="O23">
        <v>0</v>
      </c>
      <c r="P23">
        <f t="shared" si="30"/>
        <v>0</v>
      </c>
      <c r="Q23">
        <f t="shared" si="30"/>
        <v>0</v>
      </c>
      <c r="R23" s="2">
        <v>0</v>
      </c>
    </row>
    <row r="24" spans="1:25" x14ac:dyDescent="0.25">
      <c r="A24" s="4">
        <f t="shared" si="21"/>
        <v>0</v>
      </c>
      <c r="B24" s="4">
        <f t="shared" si="22"/>
        <v>0</v>
      </c>
      <c r="C24" s="4">
        <f t="shared" si="23"/>
        <v>0</v>
      </c>
      <c r="D24" s="4">
        <f t="shared" si="24"/>
        <v>0</v>
      </c>
      <c r="E24" s="5">
        <f t="shared" si="25"/>
        <v>0</v>
      </c>
      <c r="F24" s="9" t="e">
        <f t="shared" si="26"/>
        <v>#DIV/0!</v>
      </c>
      <c r="G24" s="9" t="e">
        <f t="shared" si="27"/>
        <v>#DIV/0!</v>
      </c>
      <c r="H24" s="4" t="e">
        <f t="shared" si="28"/>
        <v>#DIV/0!</v>
      </c>
      <c r="I24" s="4" t="e">
        <f>#REF!</f>
        <v>#REF!</v>
      </c>
      <c r="J24" s="4">
        <f t="shared" si="29"/>
        <v>0</v>
      </c>
      <c r="O24">
        <v>0</v>
      </c>
      <c r="P24">
        <f t="shared" si="30"/>
        <v>0</v>
      </c>
      <c r="Q24">
        <f t="shared" si="30"/>
        <v>0</v>
      </c>
      <c r="R24" s="2">
        <v>0</v>
      </c>
    </row>
    <row r="25" spans="1:25" x14ac:dyDescent="0.25">
      <c r="A25" s="4"/>
      <c r="B25" s="4"/>
      <c r="C25" s="4"/>
      <c r="D25" s="4"/>
      <c r="F25"/>
      <c r="I25" s="4"/>
      <c r="J25" s="4"/>
      <c r="R25" s="2"/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  <c r="X29" s="7"/>
      <c r="Y29" s="7"/>
    </row>
    <row r="30" spans="1:25" ht="14.25" customHeight="1" x14ac:dyDescent="0.3">
      <c r="F30"/>
      <c r="U30" s="31" t="s">
        <v>20</v>
      </c>
      <c r="V30" s="32"/>
      <c r="W30" s="33"/>
      <c r="X30" s="18"/>
      <c r="Y30" s="7"/>
    </row>
    <row r="31" spans="1:25" ht="38.25" customHeight="1" x14ac:dyDescent="0.3">
      <c r="S31" s="10"/>
      <c r="T31" s="10"/>
      <c r="U31" s="31" t="s">
        <v>21</v>
      </c>
      <c r="V31" s="32">
        <v>2023</v>
      </c>
      <c r="W31" s="33"/>
      <c r="X31" s="18"/>
      <c r="Y31" s="7"/>
    </row>
    <row r="32" spans="1:25" ht="16.5" x14ac:dyDescent="0.3">
      <c r="S32" s="10"/>
      <c r="T32" s="10"/>
      <c r="U32" s="34" t="s">
        <v>22</v>
      </c>
      <c r="V32" s="35">
        <v>2006</v>
      </c>
      <c r="W32" s="33" t="s">
        <v>37</v>
      </c>
      <c r="X32" s="18"/>
      <c r="Y32" s="7"/>
    </row>
    <row r="33" spans="7:25" ht="16.5" x14ac:dyDescent="0.3">
      <c r="G33" s="6"/>
      <c r="H33" s="6"/>
      <c r="S33" s="10"/>
      <c r="T33" s="10"/>
      <c r="U33" s="36" t="s">
        <v>23</v>
      </c>
      <c r="V33" s="35">
        <f>V31-V32</f>
        <v>17</v>
      </c>
      <c r="W33" s="33"/>
      <c r="X33" s="18"/>
      <c r="Y33" s="7"/>
    </row>
    <row r="34" spans="7:25" ht="16.5" x14ac:dyDescent="0.3">
      <c r="S34" s="10"/>
      <c r="T34" s="10"/>
      <c r="U34" s="37"/>
      <c r="V34" s="35">
        <f>V33-60</f>
        <v>-43</v>
      </c>
      <c r="W34" s="33"/>
      <c r="X34" s="26"/>
      <c r="Y34" s="7"/>
    </row>
    <row r="35" spans="7:25" ht="16.5" x14ac:dyDescent="0.3">
      <c r="S35" s="10"/>
      <c r="T35" s="10"/>
      <c r="U35" s="37" t="s">
        <v>24</v>
      </c>
      <c r="V35" s="38">
        <f>400*2200</f>
        <v>880000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5"/>
      <c r="W36" s="33"/>
      <c r="X36" s="26"/>
      <c r="Y36" s="7"/>
    </row>
    <row r="37" spans="7:25" ht="39" customHeight="1" x14ac:dyDescent="0.3">
      <c r="P37" s="49" t="s">
        <v>36</v>
      </c>
      <c r="Q37" s="49"/>
      <c r="R37" s="49"/>
      <c r="S37" s="49"/>
      <c r="U37" s="37"/>
      <c r="V37" s="35"/>
      <c r="W37" s="33"/>
      <c r="X37" s="26"/>
      <c r="Y37" s="7"/>
    </row>
    <row r="38" spans="7:25" ht="16.5" x14ac:dyDescent="0.3">
      <c r="U38" s="37" t="s">
        <v>26</v>
      </c>
      <c r="V38" s="39">
        <f>100-10</f>
        <v>90</v>
      </c>
      <c r="W38" s="33"/>
      <c r="X38" s="27"/>
      <c r="Y38" s="7"/>
    </row>
    <row r="39" spans="7:25" ht="16.5" x14ac:dyDescent="0.3">
      <c r="P39" s="14" t="s">
        <v>15</v>
      </c>
      <c r="Q39" s="14" t="s">
        <v>16</v>
      </c>
      <c r="R39" s="14" t="s">
        <v>17</v>
      </c>
      <c r="S39" s="14" t="s">
        <v>18</v>
      </c>
      <c r="T39" s="12"/>
      <c r="U39" s="31" t="s">
        <v>27</v>
      </c>
      <c r="V39" s="35">
        <f>V38*17/60</f>
        <v>25.5</v>
      </c>
      <c r="W39" s="33"/>
      <c r="X39" s="18"/>
      <c r="Y39" s="7"/>
    </row>
    <row r="40" spans="7:25" ht="16.5" x14ac:dyDescent="0.3">
      <c r="Q40">
        <f>N28</f>
        <v>0</v>
      </c>
      <c r="R40" s="15">
        <f>N26</f>
        <v>0</v>
      </c>
      <c r="S40" s="15">
        <f>R40*Q40</f>
        <v>0</v>
      </c>
      <c r="U40" s="31"/>
      <c r="V40" s="40">
        <f>V39%</f>
        <v>0.255</v>
      </c>
      <c r="W40" s="33"/>
      <c r="X40" s="18"/>
      <c r="Y40" s="7"/>
    </row>
    <row r="41" spans="7:25" ht="16.5" x14ac:dyDescent="0.3">
      <c r="R41" s="6" t="s">
        <v>18</v>
      </c>
      <c r="S41" s="16">
        <f>SUM(S40:S40)</f>
        <v>0</v>
      </c>
      <c r="U41" s="31" t="s">
        <v>28</v>
      </c>
      <c r="V41" s="41">
        <f>ROUND((V35*V40),0)</f>
        <v>224400</v>
      </c>
      <c r="W41" s="33"/>
      <c r="X41" s="18"/>
      <c r="Y41" s="7"/>
    </row>
    <row r="42" spans="7:25" ht="16.5" x14ac:dyDescent="0.3">
      <c r="R42" s="6" t="s">
        <v>13</v>
      </c>
      <c r="S42" s="16">
        <f>S41*90%</f>
        <v>0</v>
      </c>
      <c r="U42" s="31" t="s">
        <v>16</v>
      </c>
      <c r="V42" s="41">
        <v>400</v>
      </c>
      <c r="W42" s="33"/>
      <c r="X42" s="18"/>
      <c r="Y42" s="7"/>
    </row>
    <row r="43" spans="7:25" ht="16.5" x14ac:dyDescent="0.3">
      <c r="R43" s="6" t="s">
        <v>19</v>
      </c>
      <c r="S43" s="16">
        <f>S41*80%</f>
        <v>0</v>
      </c>
      <c r="U43" s="37" t="s">
        <v>17</v>
      </c>
      <c r="V43" s="35">
        <v>10000</v>
      </c>
      <c r="W43" s="33"/>
      <c r="X43" s="18"/>
      <c r="Y43" s="7"/>
    </row>
    <row r="44" spans="7:25" ht="16.5" x14ac:dyDescent="0.3">
      <c r="S44" s="10"/>
      <c r="T44" s="10"/>
      <c r="U44" s="37" t="s">
        <v>29</v>
      </c>
      <c r="V44" s="38">
        <f>V43*V42</f>
        <v>4000000</v>
      </c>
      <c r="W44" s="33"/>
      <c r="X44" s="26"/>
      <c r="Y44" s="7"/>
    </row>
    <row r="45" spans="7:25" ht="16.5" x14ac:dyDescent="0.3">
      <c r="S45" s="10"/>
      <c r="T45" s="10"/>
      <c r="U45" s="42" t="s">
        <v>30</v>
      </c>
      <c r="V45" s="43">
        <f>V44-V41</f>
        <v>3775600</v>
      </c>
      <c r="W45" s="44"/>
      <c r="X45" s="26"/>
      <c r="Y45" s="7"/>
    </row>
    <row r="46" spans="7:25" ht="16.5" x14ac:dyDescent="0.3">
      <c r="P46" s="13" t="s">
        <v>14</v>
      </c>
      <c r="Q46" s="50" t="s">
        <v>38</v>
      </c>
      <c r="R46" s="50"/>
      <c r="S46" s="50"/>
      <c r="T46" s="11"/>
      <c r="U46" s="42" t="s">
        <v>31</v>
      </c>
      <c r="V46" s="43">
        <f>V45*0.9</f>
        <v>3398040</v>
      </c>
      <c r="W46" s="33"/>
      <c r="X46" s="28"/>
      <c r="Y46" s="7"/>
    </row>
    <row r="47" spans="7:25" ht="16.5" x14ac:dyDescent="0.3">
      <c r="Q47" s="50"/>
      <c r="R47" s="50"/>
      <c r="S47" s="50"/>
      <c r="T47" s="10"/>
      <c r="U47" s="42" t="s">
        <v>32</v>
      </c>
      <c r="V47" s="45">
        <f>V45*0.8</f>
        <v>3020480</v>
      </c>
      <c r="W47" s="33"/>
      <c r="X47" s="29"/>
      <c r="Y47" s="7"/>
    </row>
    <row r="48" spans="7:25" ht="16.5" x14ac:dyDescent="0.3">
      <c r="Q48" s="50"/>
      <c r="R48" s="50"/>
      <c r="S48" s="50"/>
      <c r="T48" s="10"/>
      <c r="U48" s="42" t="s">
        <v>33</v>
      </c>
      <c r="V48" s="46">
        <f>V45*0.025/12</f>
        <v>7865.833333333333</v>
      </c>
      <c r="W48" s="33"/>
      <c r="X48" s="30"/>
      <c r="Y48" s="7"/>
    </row>
    <row r="49" spans="15:25" ht="15.75" x14ac:dyDescent="0.25">
      <c r="O49" s="10"/>
      <c r="P49" s="10"/>
      <c r="Q49" s="50"/>
      <c r="R49" s="50"/>
      <c r="S49" s="50"/>
      <c r="T49" s="10"/>
      <c r="U49" s="17"/>
      <c r="V49" s="19"/>
      <c r="W49" s="21"/>
      <c r="X49" s="26"/>
      <c r="Y49" s="7"/>
    </row>
    <row r="50" spans="15:25" ht="15.75" x14ac:dyDescent="0.25">
      <c r="Q50" s="50"/>
      <c r="R50" s="50"/>
      <c r="S50" s="50"/>
      <c r="U50" s="22"/>
      <c r="V50" s="23"/>
      <c r="W50" s="24"/>
      <c r="X50" s="24"/>
    </row>
    <row r="51" spans="15:25" ht="15.75" x14ac:dyDescent="0.25">
      <c r="U51" s="17"/>
      <c r="V51" s="19"/>
      <c r="W51" s="21"/>
      <c r="X51" s="21"/>
    </row>
    <row r="52" spans="15:25" ht="15.75" x14ac:dyDescent="0.25">
      <c r="U52" s="25"/>
      <c r="V52" s="21"/>
      <c r="W52" s="20"/>
      <c r="X52" s="20"/>
    </row>
  </sheetData>
  <mergeCells count="4">
    <mergeCell ref="A12:R12"/>
    <mergeCell ref="A2:R2"/>
    <mergeCell ref="P37:S37"/>
    <mergeCell ref="Q46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2024-01-06T12:17:50Z</dcterms:modified>
</cp:coreProperties>
</file>