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Mumbai\Cosmos Bank (CB)\Vashi Branch Sector 17\Bajirao Ananda Bandekar - Shop No. 1\"/>
    </mc:Choice>
  </mc:AlternateContent>
  <xr:revisionPtr revIDLastSave="0" documentId="13_ncr:1_{3AE6AB8D-852F-4783-960D-34F7A82E71C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" i="4" l="1"/>
  <c r="Q10" i="4"/>
  <c r="P11" i="4"/>
  <c r="P9" i="4"/>
  <c r="P8" i="4"/>
  <c r="Q7" i="4"/>
  <c r="Q5" i="4"/>
  <c r="Q4" i="4"/>
  <c r="P3" i="4"/>
  <c r="P2" i="4"/>
  <c r="C43" i="4" l="1"/>
  <c r="C42" i="4"/>
  <c r="C41" i="4"/>
  <c r="Q6" i="4" l="1"/>
  <c r="D28" i="4" l="1"/>
  <c r="D22" i="4"/>
  <c r="D17" i="4"/>
  <c r="D18" i="4" s="1"/>
  <c r="D23" i="4" l="1"/>
  <c r="D24" i="4" s="1"/>
  <c r="D25" i="4" s="1"/>
  <c r="D29" i="4" s="1"/>
  <c r="D32" i="4" l="1"/>
  <c r="D31" i="4"/>
  <c r="D30" i="4"/>
  <c r="J11" i="4" l="1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B11" i="4" l="1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3" i="4"/>
  <c r="F4" i="4"/>
  <c r="F5" i="4"/>
  <c r="F6" i="4"/>
  <c r="F2" i="4"/>
  <c r="B7" i="4"/>
  <c r="C7" i="4" s="1"/>
  <c r="D5" i="4" l="1"/>
  <c r="H5" i="4" s="1"/>
  <c r="D10" i="4"/>
  <c r="H10" i="4" s="1"/>
  <c r="G10" i="4"/>
  <c r="D9" i="4"/>
  <c r="H9" i="4" s="1"/>
  <c r="G9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7" i="4" l="1"/>
  <c r="H7" i="4" s="1"/>
  <c r="G7" i="4"/>
</calcChain>
</file>

<file path=xl/sharedStrings.xml><?xml version="1.0" encoding="utf-8"?>
<sst xmlns="http://schemas.openxmlformats.org/spreadsheetml/2006/main" count="35" uniqueCount="32">
  <si>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</si>
  <si>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</si>
  <si>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</si>
  <si>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</si>
  <si>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</si>
  <si>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</si>
  <si>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</si>
  <si>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</si>
  <si>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</si>
  <si>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</si>
  <si>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</si>
  <si>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</si>
  <si>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</si>
  <si>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</si>
  <si>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</si>
  <si>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</si>
  <si>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</si>
  <si>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</si>
  <si>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</si>
  <si>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</si>
  <si>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</si>
  <si>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</si>
  <si>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</si>
  <si>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</si>
  <si>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</si>
  <si>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</si>
  <si>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</si>
  <si>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</si>
  <si>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</si>
  <si>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Residential Shop No. Shop No 1, Ground Floor, Trithiya Apartment, Plot No. 6, Sector 6, Village - Kamothe, Navi Mumbai, State - Maharashtra, India</t>
  </si>
  <si>
    <t>Area Shop No.1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</si>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</sst>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rgb="FFFF0000"/>
      <name val="Arial Narrow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0" fontId="5" fillId="0" borderId="0" xfId="0" applyFont="1"/>
    <xf numFmtId="2" fontId="0" fillId="0" borderId="0" xfId="0" applyNumberFormat="1" applyAlignment="1">
      <alignment wrapText="1"/>
    </xf>
    <xf numFmtId="0" fontId="6" fillId="0" borderId="1" xfId="0" applyFont="1" applyBorder="1"/>
    <xf numFmtId="0" fontId="7" fillId="0" borderId="1" xfId="0" applyFont="1" applyBorder="1"/>
    <xf numFmtId="43" fontId="6" fillId="0" borderId="1" xfId="0" applyNumberFormat="1" applyFont="1" applyBorder="1"/>
    <xf numFmtId="10" fontId="6" fillId="0" borderId="1" xfId="0" applyNumberFormat="1" applyFont="1" applyBorder="1"/>
    <xf numFmtId="43" fontId="7" fillId="0" borderId="1" xfId="0" applyNumberFormat="1" applyFont="1" applyBorder="1"/>
    <xf numFmtId="43" fontId="7" fillId="3" borderId="1" xfId="0" applyNumberFormat="1" applyFont="1" applyFill="1" applyBorder="1"/>
    <xf numFmtId="0" fontId="8" fillId="0" borderId="0" xfId="0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9" fillId="0" borderId="1" xfId="0" applyFont="1" applyBorder="1"/>
    <xf numFmtId="2" fontId="1" fillId="0" borderId="0" xfId="0" applyNumberFormat="1" applyFont="1"/>
    <xf numFmtId="0" fontId="0" fillId="0" borderId="0" xfId="0" applyAlignment="1">
      <alignment horizontal="center"/>
    </xf>
    <xf numFmtId="2" fontId="0" fillId="4" borderId="0" xfId="0" applyNumberFormat="1" applyFill="1"/>
    <xf numFmtId="4" fontId="0" fillId="4" borderId="0" xfId="0" applyNumberFormat="1" applyFill="1"/>
    <xf numFmtId="0" fontId="10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316326</xdr:colOff>
      <xdr:row>44</xdr:row>
      <xdr:rowOff>1106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E74E87-CB00-4881-8C51-EB4941B81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337126" cy="792590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163819</xdr:colOff>
      <xdr:row>37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2F2398-C1E8-4A25-8FF6-D7C56FCDA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75019" cy="71542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516889</xdr:colOff>
      <xdr:row>39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BC6E97-3960-4D93-AAB1-4B4D69AD5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95289" cy="7554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163819</xdr:colOff>
      <xdr:row>40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AA3673-E755-4210-BE50-AC2A5B608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575019" cy="7449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59285</xdr:colOff>
      <xdr:row>39</xdr:row>
      <xdr:rowOff>20063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A98498-FD3E-4946-BF05-D8415BC4A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299285" cy="7259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173601</xdr:colOff>
      <xdr:row>43</xdr:row>
      <xdr:rowOff>67755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D48DB6-1FF4-4EFB-8BAB-988424BB5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413601" cy="7735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211706</xdr:colOff>
      <xdr:row>40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024379-1AD5-4D8E-9281-5679FA508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451706" cy="75734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30</xdr:col>
      <xdr:colOff>154548</xdr:colOff>
      <xdr:row>41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145E1F-B06C-4E65-80BB-BA1AE4EE5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5394548" cy="77544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411504</xdr:colOff>
      <xdr:row>40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5CCD0E-E12D-49B3-A1C0-FBDE3FA62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822704" cy="75639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135155</xdr:colOff>
      <xdr:row>38</xdr:row>
      <xdr:rowOff>20036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FD81C8-053B-4EE3-9418-2BED89F68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36755" cy="70685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39892</xdr:colOff>
      <xdr:row>38</xdr:row>
      <xdr:rowOff>115300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3A0513-93D3-4143-A7AB-E9D4BC707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41492" cy="716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3"/>
  <sheetViews>
    <sheetView tabSelected="1" zoomScaleNormal="100" workbookViewId="0">
      <selection activeCell="F19" sqref="F19"/>
    </sheetView>
  </sheetViews>
  <sheetFormatPr defaultRowHeight="15" x14ac:dyDescent="0.25"/>
  <cols>
    <col min="1" max="1" width="4.28515625" customWidth="1"/>
    <col min="2" max="2" width="11.140625" bestFit="1" customWidth="1"/>
    <col min="3" max="3" width="28.42578125" customWidth="1"/>
    <col min="4" max="4" width="18.140625" customWidth="1"/>
    <col min="5" max="5" width="15.42578125" customWidth="1"/>
    <col min="6" max="6" width="14.140625" customWidth="1"/>
    <col min="7" max="7" width="20.7109375" customWidth="1"/>
    <col min="8" max="8" width="13" style="13" customWidth="1"/>
    <col min="9" max="9" width="13.140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7109375" customWidth="1"/>
    <col min="17" max="17" width="10.7109375" style="13" customWidth="1"/>
    <col min="18" max="18" width="16" customWidth="1"/>
    <col min="19" max="19" width="8.85546875" customWidth="1"/>
  </cols>
  <sheetData>
    <row r="1" spans="1:26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7" t="s">
        <v>6</v>
      </c>
      <c r="R1" s="1" t="s">
        <v>1</v>
      </c>
      <c r="S1" s="1" t="s">
        <v>3</v>
      </c>
    </row>
    <row r="2" spans="1:26" x14ac:dyDescent="0.25">
      <c r="A2" s="4">
        <f t="shared" ref="A2:A9" si="0">N2</f>
        <v>0</v>
      </c>
      <c r="B2" s="4">
        <f t="shared" ref="B2:B9" si="1">Q2</f>
        <v>2600</v>
      </c>
      <c r="C2" s="4">
        <f>B2*1.2</f>
        <v>3120</v>
      </c>
      <c r="D2" s="4">
        <f t="shared" ref="D2:D9" si="2">C2*1.2</f>
        <v>3744</v>
      </c>
      <c r="E2" s="5">
        <f t="shared" ref="E2:E9" si="3">R2</f>
        <v>32500000</v>
      </c>
      <c r="F2" s="4">
        <f t="shared" ref="F2:F9" si="4">ROUND((E2/B2),0)</f>
        <v>12500</v>
      </c>
      <c r="G2" s="4">
        <f t="shared" ref="G2:G9" si="5">ROUND((E2/C2),0)</f>
        <v>10417</v>
      </c>
      <c r="H2" s="30">
        <f t="shared" ref="H2:H9" si="6">ROUND((E2/D2),0)</f>
        <v>8681</v>
      </c>
      <c r="I2" s="4" t="e">
        <f>#REF!</f>
        <v>#REF!</v>
      </c>
      <c r="J2" s="4">
        <f t="shared" ref="J2:J9" si="7">S2</f>
        <v>0</v>
      </c>
      <c r="O2">
        <v>0</v>
      </c>
      <c r="P2">
        <f t="shared" ref="P2:P3" si="8">O2/1.2</f>
        <v>0</v>
      </c>
      <c r="Q2" s="13">
        <v>2600</v>
      </c>
      <c r="R2" s="2">
        <v>32500000</v>
      </c>
    </row>
    <row r="3" spans="1:26" x14ac:dyDescent="0.25">
      <c r="A3" s="4">
        <f t="shared" si="0"/>
        <v>0</v>
      </c>
      <c r="B3" s="4">
        <f t="shared" si="1"/>
        <v>430</v>
      </c>
      <c r="C3" s="4">
        <f t="shared" ref="C3:C9" si="9">B3*1.2</f>
        <v>516</v>
      </c>
      <c r="D3" s="4">
        <f t="shared" si="2"/>
        <v>619.19999999999993</v>
      </c>
      <c r="E3" s="5">
        <f t="shared" si="3"/>
        <v>4500000</v>
      </c>
      <c r="F3" s="4">
        <f t="shared" si="4"/>
        <v>10465</v>
      </c>
      <c r="G3" s="4">
        <f t="shared" si="5"/>
        <v>8721</v>
      </c>
      <c r="H3" s="30">
        <f t="shared" si="6"/>
        <v>7267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 s="13">
        <v>430</v>
      </c>
      <c r="R3" s="2">
        <v>4500000</v>
      </c>
    </row>
    <row r="4" spans="1:26" x14ac:dyDescent="0.25">
      <c r="A4" s="4">
        <f t="shared" si="0"/>
        <v>0</v>
      </c>
      <c r="B4" s="4">
        <f t="shared" si="1"/>
        <v>333.33333333333337</v>
      </c>
      <c r="C4" s="4">
        <f t="shared" si="9"/>
        <v>400.00000000000006</v>
      </c>
      <c r="D4" s="4">
        <f t="shared" si="2"/>
        <v>480.00000000000006</v>
      </c>
      <c r="E4" s="5">
        <f t="shared" si="3"/>
        <v>5200000</v>
      </c>
      <c r="F4" s="4">
        <f t="shared" si="4"/>
        <v>15600</v>
      </c>
      <c r="G4" s="4">
        <f t="shared" si="5"/>
        <v>13000</v>
      </c>
      <c r="H4" s="30">
        <f t="shared" si="6"/>
        <v>10833</v>
      </c>
      <c r="I4" s="4" t="e">
        <f>#REF!</f>
        <v>#REF!</v>
      </c>
      <c r="J4" s="4">
        <f t="shared" si="7"/>
        <v>0</v>
      </c>
      <c r="O4">
        <v>0</v>
      </c>
      <c r="P4">
        <v>400</v>
      </c>
      <c r="Q4" s="13">
        <f t="shared" ref="Q4:Q5" si="10">P4/1.2</f>
        <v>333.33333333333337</v>
      </c>
      <c r="R4" s="2">
        <v>5200000</v>
      </c>
    </row>
    <row r="5" spans="1:26" x14ac:dyDescent="0.25">
      <c r="A5" s="4">
        <f t="shared" si="0"/>
        <v>0</v>
      </c>
      <c r="B5" s="4">
        <f t="shared" si="1"/>
        <v>375</v>
      </c>
      <c r="C5" s="4">
        <f t="shared" si="9"/>
        <v>450</v>
      </c>
      <c r="D5" s="4">
        <f t="shared" si="2"/>
        <v>540</v>
      </c>
      <c r="E5" s="5">
        <f t="shared" si="3"/>
        <v>4500000</v>
      </c>
      <c r="F5" s="4">
        <f t="shared" si="4"/>
        <v>12000</v>
      </c>
      <c r="G5" s="4">
        <f t="shared" si="5"/>
        <v>10000</v>
      </c>
      <c r="H5" s="30">
        <f t="shared" si="6"/>
        <v>8333</v>
      </c>
      <c r="I5" s="4" t="e">
        <f>#REF!</f>
        <v>#REF!</v>
      </c>
      <c r="J5" s="4">
        <f t="shared" si="7"/>
        <v>0</v>
      </c>
      <c r="O5">
        <v>0</v>
      </c>
      <c r="P5">
        <v>450</v>
      </c>
      <c r="Q5" s="13">
        <f t="shared" si="10"/>
        <v>375</v>
      </c>
      <c r="R5" s="2">
        <v>4500000</v>
      </c>
    </row>
    <row r="6" spans="1:26" x14ac:dyDescent="0.25">
      <c r="A6" s="4">
        <f t="shared" si="0"/>
        <v>0</v>
      </c>
      <c r="B6" s="4">
        <f t="shared" si="1"/>
        <v>233.33333333333334</v>
      </c>
      <c r="C6" s="4">
        <f t="shared" si="9"/>
        <v>280</v>
      </c>
      <c r="D6" s="4">
        <f t="shared" si="2"/>
        <v>336</v>
      </c>
      <c r="E6" s="5">
        <f t="shared" si="3"/>
        <v>3900000</v>
      </c>
      <c r="F6" s="4">
        <f t="shared" si="4"/>
        <v>16714</v>
      </c>
      <c r="G6" s="4">
        <f t="shared" si="5"/>
        <v>13929</v>
      </c>
      <c r="H6" s="30">
        <f t="shared" si="6"/>
        <v>11607</v>
      </c>
      <c r="I6" s="4" t="e">
        <f>#REF!</f>
        <v>#REF!</v>
      </c>
      <c r="J6" s="4">
        <f t="shared" si="7"/>
        <v>0</v>
      </c>
      <c r="O6">
        <v>0</v>
      </c>
      <c r="P6">
        <v>280</v>
      </c>
      <c r="Q6" s="13">
        <f t="shared" ref="Q6" si="11">P6/1.2</f>
        <v>233.33333333333334</v>
      </c>
      <c r="R6" s="2">
        <v>3900000</v>
      </c>
    </row>
    <row r="7" spans="1:26" x14ac:dyDescent="0.25">
      <c r="A7" s="4">
        <f t="shared" si="0"/>
        <v>0</v>
      </c>
      <c r="B7" s="4">
        <f t="shared" si="1"/>
        <v>375</v>
      </c>
      <c r="C7" s="4">
        <f t="shared" si="9"/>
        <v>450</v>
      </c>
      <c r="D7" s="4">
        <f t="shared" si="2"/>
        <v>540</v>
      </c>
      <c r="E7" s="5">
        <f t="shared" si="3"/>
        <v>8000000</v>
      </c>
      <c r="F7" s="8">
        <f t="shared" si="4"/>
        <v>21333</v>
      </c>
      <c r="G7" s="8">
        <f t="shared" si="5"/>
        <v>17778</v>
      </c>
      <c r="H7" s="12">
        <f t="shared" si="6"/>
        <v>14815</v>
      </c>
      <c r="I7" s="4" t="e">
        <f>#REF!</f>
        <v>#REF!</v>
      </c>
      <c r="J7" s="4">
        <f t="shared" si="7"/>
        <v>0</v>
      </c>
      <c r="O7">
        <v>0</v>
      </c>
      <c r="P7">
        <v>450</v>
      </c>
      <c r="Q7" s="13">
        <f t="shared" ref="Q7" si="12">P7/1.2</f>
        <v>375</v>
      </c>
      <c r="R7" s="2">
        <v>8000000</v>
      </c>
      <c r="S7" s="15"/>
      <c r="T7" s="15"/>
    </row>
    <row r="8" spans="1:26" s="28" customFormat="1" x14ac:dyDescent="0.25">
      <c r="A8" s="25">
        <f t="shared" si="0"/>
        <v>0</v>
      </c>
      <c r="B8" s="25">
        <f t="shared" si="1"/>
        <v>160</v>
      </c>
      <c r="C8" s="25">
        <f t="shared" si="9"/>
        <v>192</v>
      </c>
      <c r="D8" s="25">
        <f t="shared" si="2"/>
        <v>230.39999999999998</v>
      </c>
      <c r="E8" s="26">
        <f t="shared" si="3"/>
        <v>4000000</v>
      </c>
      <c r="F8" s="25">
        <f t="shared" si="4"/>
        <v>25000</v>
      </c>
      <c r="G8" s="25">
        <f t="shared" si="5"/>
        <v>20833</v>
      </c>
      <c r="H8" s="27">
        <f t="shared" si="6"/>
        <v>17361</v>
      </c>
      <c r="I8" s="25" t="e">
        <f>#REF!</f>
        <v>#REF!</v>
      </c>
      <c r="J8" s="25">
        <f t="shared" si="7"/>
        <v>0</v>
      </c>
      <c r="O8" s="28">
        <v>0</v>
      </c>
      <c r="P8" s="28">
        <f t="shared" ref="P8:P9" si="13">O8/1.2</f>
        <v>0</v>
      </c>
      <c r="Q8" s="32">
        <v>160</v>
      </c>
      <c r="R8" s="33">
        <v>4000000</v>
      </c>
    </row>
    <row r="9" spans="1:26" s="28" customFormat="1" x14ac:dyDescent="0.25">
      <c r="A9" s="25">
        <f t="shared" si="0"/>
        <v>0</v>
      </c>
      <c r="B9" s="25">
        <f t="shared" si="1"/>
        <v>387</v>
      </c>
      <c r="C9" s="25">
        <f t="shared" si="9"/>
        <v>464.4</v>
      </c>
      <c r="D9" s="25">
        <f t="shared" si="2"/>
        <v>557.28</v>
      </c>
      <c r="E9" s="26">
        <f t="shared" si="3"/>
        <v>11500000</v>
      </c>
      <c r="F9" s="25">
        <f t="shared" si="4"/>
        <v>29716</v>
      </c>
      <c r="G9" s="25">
        <f t="shared" si="5"/>
        <v>24763</v>
      </c>
      <c r="H9" s="27">
        <f t="shared" si="6"/>
        <v>20636</v>
      </c>
      <c r="I9" s="25" t="e">
        <f>#REF!</f>
        <v>#REF!</v>
      </c>
      <c r="J9" s="25">
        <f t="shared" si="7"/>
        <v>0</v>
      </c>
      <c r="O9" s="28">
        <v>0</v>
      </c>
      <c r="P9" s="28">
        <f t="shared" si="13"/>
        <v>0</v>
      </c>
      <c r="Q9" s="32">
        <v>387</v>
      </c>
      <c r="R9" s="33">
        <v>11500000</v>
      </c>
    </row>
    <row r="10" spans="1:26" s="28" customFormat="1" x14ac:dyDescent="0.25">
      <c r="A10" s="25">
        <f>N10</f>
        <v>0</v>
      </c>
      <c r="B10" s="25">
        <f>Q10</f>
        <v>404.16666666666669</v>
      </c>
      <c r="C10" s="25">
        <f>B10*1.2</f>
        <v>485</v>
      </c>
      <c r="D10" s="25">
        <f>C10*1.2</f>
        <v>582</v>
      </c>
      <c r="E10" s="26">
        <f>R10</f>
        <v>11500000</v>
      </c>
      <c r="F10" s="25">
        <f>ROUND((E10/B10),0)</f>
        <v>28454</v>
      </c>
      <c r="G10" s="25">
        <f>ROUND((E10/C10),0)</f>
        <v>23711</v>
      </c>
      <c r="H10" s="27">
        <f>ROUND((E10/D10),0)</f>
        <v>19759</v>
      </c>
      <c r="I10" s="25" t="e">
        <f>#REF!</f>
        <v>#REF!</v>
      </c>
      <c r="J10" s="25" t="e">
        <f>#REF!</f>
        <v>#REF!</v>
      </c>
      <c r="O10" s="28">
        <v>0</v>
      </c>
      <c r="P10" s="28">
        <v>485</v>
      </c>
      <c r="Q10" s="32">
        <f>P10/1.2</f>
        <v>404.16666666666669</v>
      </c>
      <c r="R10" s="33">
        <v>11500000</v>
      </c>
    </row>
    <row r="11" spans="1:26" s="28" customFormat="1" x14ac:dyDescent="0.25">
      <c r="A11" s="25">
        <f>N11</f>
        <v>0</v>
      </c>
      <c r="B11" s="25">
        <f>Q11</f>
        <v>377</v>
      </c>
      <c r="C11" s="25">
        <f>B11*1.2</f>
        <v>452.4</v>
      </c>
      <c r="D11" s="25">
        <f>C11*1.2</f>
        <v>542.88</v>
      </c>
      <c r="E11" s="26">
        <f>R11</f>
        <v>10000000</v>
      </c>
      <c r="F11" s="25">
        <f>ROUND((E11/B11),0)</f>
        <v>26525</v>
      </c>
      <c r="G11" s="25">
        <f>ROUND((E11/C11),0)</f>
        <v>22104</v>
      </c>
      <c r="H11" s="27">
        <f>ROUND((E11/D11),0)</f>
        <v>18420</v>
      </c>
      <c r="I11" s="25" t="e">
        <f>#REF!</f>
        <v>#REF!</v>
      </c>
      <c r="J11" s="25" t="e">
        <f>#REF!</f>
        <v>#REF!</v>
      </c>
      <c r="O11" s="28">
        <v>0</v>
      </c>
      <c r="P11" s="28">
        <f>O11/1.2</f>
        <v>0</v>
      </c>
      <c r="Q11" s="32">
        <v>377</v>
      </c>
      <c r="R11" s="33">
        <v>10000000</v>
      </c>
    </row>
    <row r="14" spans="1:26" ht="16.5" x14ac:dyDescent="0.3">
      <c r="C14" s="18" t="s">
        <v>14</v>
      </c>
      <c r="D14" s="18"/>
      <c r="E14" s="18"/>
      <c r="G14" s="24"/>
      <c r="H14" s="24"/>
      <c r="I14" s="24"/>
      <c r="J14" s="24"/>
      <c r="K14" s="24"/>
      <c r="L14" s="24"/>
      <c r="M14" s="24"/>
      <c r="N14" s="24"/>
      <c r="O14" s="24"/>
      <c r="Q14"/>
    </row>
    <row r="15" spans="1:26" ht="16.5" x14ac:dyDescent="0.3">
      <c r="C15" s="18" t="s">
        <v>15</v>
      </c>
      <c r="D15" s="18">
        <v>2023</v>
      </c>
      <c r="E15" s="18"/>
    </row>
    <row r="16" spans="1:26" ht="16.5" x14ac:dyDescent="0.3">
      <c r="C16" s="18" t="s">
        <v>16</v>
      </c>
      <c r="D16" s="18">
        <v>2005</v>
      </c>
      <c r="E16" s="18"/>
      <c r="G16" s="6" t="s">
        <v>13</v>
      </c>
      <c r="H16"/>
      <c r="Q16"/>
      <c r="S16" s="9"/>
      <c r="T16" s="9"/>
      <c r="U16" s="9"/>
      <c r="V16" s="9"/>
      <c r="W16" s="9"/>
      <c r="X16" s="9"/>
      <c r="Y16" s="9"/>
      <c r="Z16" s="9"/>
    </row>
    <row r="17" spans="3:26" ht="39" customHeight="1" x14ac:dyDescent="0.3">
      <c r="C17" s="18" t="s">
        <v>17</v>
      </c>
      <c r="D17" s="18">
        <f>D15-D16</f>
        <v>18</v>
      </c>
      <c r="E17" s="18"/>
      <c r="G17" s="34" t="s">
        <v>29</v>
      </c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9"/>
      <c r="T17" s="9"/>
      <c r="U17" s="9"/>
      <c r="V17" s="9"/>
      <c r="W17" s="9"/>
      <c r="X17" s="9"/>
      <c r="Y17" s="9"/>
      <c r="Z17" s="9"/>
    </row>
    <row r="18" spans="3:26" ht="16.5" x14ac:dyDescent="0.3">
      <c r="C18" s="18"/>
      <c r="D18" s="18">
        <f>D17-60</f>
        <v>-42</v>
      </c>
      <c r="E18" s="18"/>
      <c r="H18"/>
      <c r="I18" s="13"/>
      <c r="Q18"/>
      <c r="S18" s="9"/>
      <c r="T18" s="9"/>
      <c r="U18" s="9"/>
      <c r="V18" s="9"/>
      <c r="W18" s="9"/>
      <c r="X18" s="9"/>
      <c r="Y18" s="9"/>
      <c r="Z18" s="9"/>
    </row>
    <row r="19" spans="3:26" ht="16.5" x14ac:dyDescent="0.3">
      <c r="C19" s="18" t="s">
        <v>18</v>
      </c>
      <c r="D19" s="20">
        <f>2500*225</f>
        <v>562500</v>
      </c>
      <c r="E19" s="20"/>
      <c r="H19"/>
      <c r="I19" s="13"/>
      <c r="Q19"/>
      <c r="S19" s="9"/>
      <c r="T19" s="9"/>
      <c r="U19" s="9"/>
      <c r="V19" s="9"/>
      <c r="W19" s="9"/>
      <c r="X19" s="9"/>
      <c r="Y19" s="9"/>
      <c r="Z19" s="9"/>
    </row>
    <row r="20" spans="3:26" ht="16.5" x14ac:dyDescent="0.3">
      <c r="C20" s="18" t="s">
        <v>19</v>
      </c>
      <c r="D20" s="18"/>
      <c r="E20" s="18"/>
      <c r="F20" s="16"/>
      <c r="H20"/>
      <c r="I20" s="13"/>
      <c r="Q20"/>
      <c r="S20" s="9"/>
      <c r="T20" s="9"/>
      <c r="U20" s="9"/>
      <c r="V20" s="9"/>
      <c r="W20" s="9"/>
      <c r="X20" s="9"/>
      <c r="Y20" s="9"/>
      <c r="Z20" s="9"/>
    </row>
    <row r="21" spans="3:26" ht="16.5" x14ac:dyDescent="0.3">
      <c r="C21" s="18"/>
      <c r="D21" s="18"/>
      <c r="E21" s="18"/>
      <c r="H21"/>
      <c r="I21" s="13"/>
      <c r="S21" s="9"/>
      <c r="T21" s="9"/>
      <c r="U21" s="9"/>
      <c r="V21" s="9"/>
      <c r="W21" s="9"/>
      <c r="X21" s="9"/>
      <c r="Y21" s="9"/>
      <c r="Z21" s="9"/>
    </row>
    <row r="22" spans="3:26" ht="16.5" x14ac:dyDescent="0.3">
      <c r="C22" s="18" t="s">
        <v>20</v>
      </c>
      <c r="D22" s="18">
        <f>100-10</f>
        <v>90</v>
      </c>
      <c r="E22" s="18"/>
      <c r="I22" s="31"/>
      <c r="S22" s="9"/>
      <c r="T22" s="9"/>
      <c r="U22" s="9"/>
      <c r="V22" s="9"/>
      <c r="W22" s="9"/>
      <c r="X22" s="9"/>
      <c r="Y22" s="9"/>
      <c r="Z22" s="9"/>
    </row>
    <row r="23" spans="3:26" ht="16.5" x14ac:dyDescent="0.3">
      <c r="C23" s="18" t="s">
        <v>21</v>
      </c>
      <c r="D23" s="18">
        <f>D22*D17/60</f>
        <v>27</v>
      </c>
      <c r="E23" s="18"/>
      <c r="S23" s="9"/>
      <c r="T23" s="9"/>
      <c r="U23" s="9"/>
      <c r="V23" s="9"/>
      <c r="W23" s="9"/>
      <c r="X23" s="9"/>
      <c r="Y23" s="9"/>
      <c r="Z23" s="9"/>
    </row>
    <row r="24" spans="3:26" ht="16.5" x14ac:dyDescent="0.3">
      <c r="C24" s="18"/>
      <c r="D24" s="21">
        <f>D23%</f>
        <v>0.27</v>
      </c>
      <c r="E24" s="21"/>
      <c r="S24" s="9"/>
      <c r="T24" s="9"/>
      <c r="U24" s="9"/>
      <c r="V24" s="9"/>
      <c r="W24" s="9"/>
      <c r="X24" s="9"/>
      <c r="Y24" s="9"/>
      <c r="Z24" s="9"/>
    </row>
    <row r="25" spans="3:26" ht="16.5" x14ac:dyDescent="0.3">
      <c r="C25" s="18" t="s">
        <v>22</v>
      </c>
      <c r="D25" s="20">
        <f>ROUND((D19*D24),0)</f>
        <v>151875</v>
      </c>
      <c r="E25" s="20"/>
      <c r="S25" s="9"/>
      <c r="T25" s="9"/>
      <c r="U25" s="9"/>
      <c r="V25" s="9"/>
      <c r="W25" s="9"/>
      <c r="X25" s="9"/>
      <c r="Y25" s="9"/>
      <c r="Z25" s="9"/>
    </row>
    <row r="26" spans="3:26" ht="16.5" x14ac:dyDescent="0.3">
      <c r="C26" s="29" t="s">
        <v>30</v>
      </c>
      <c r="D26" s="20">
        <v>225</v>
      </c>
      <c r="E26" s="20" t="s">
        <v>31</v>
      </c>
      <c r="S26" s="9"/>
      <c r="T26" s="9"/>
      <c r="U26" s="9"/>
      <c r="V26" s="9"/>
      <c r="W26" s="9"/>
      <c r="X26" s="9"/>
      <c r="Y26" s="9"/>
      <c r="Z26" s="9"/>
    </row>
    <row r="27" spans="3:26" ht="16.5" x14ac:dyDescent="0.3">
      <c r="C27" s="18" t="s">
        <v>23</v>
      </c>
      <c r="D27" s="18">
        <v>27500</v>
      </c>
      <c r="E27" s="18"/>
      <c r="S27" s="9"/>
      <c r="T27" s="9"/>
      <c r="U27" s="9"/>
      <c r="V27" s="9"/>
      <c r="W27" s="9"/>
      <c r="X27" s="9"/>
      <c r="Y27" s="9"/>
      <c r="Z27" s="9"/>
    </row>
    <row r="28" spans="3:26" ht="16.5" x14ac:dyDescent="0.3">
      <c r="C28" s="18" t="s">
        <v>24</v>
      </c>
      <c r="D28" s="20">
        <f>D27*D26</f>
        <v>6187500</v>
      </c>
      <c r="E28" s="20"/>
      <c r="H28" s="14"/>
      <c r="I28" s="6"/>
      <c r="J28" s="6"/>
      <c r="K28" s="6"/>
      <c r="L28" s="6"/>
      <c r="M28" s="6"/>
      <c r="N28" s="6"/>
      <c r="O28" s="6"/>
      <c r="P28" s="6"/>
      <c r="S28" s="9"/>
      <c r="T28" s="9"/>
      <c r="U28" s="9"/>
      <c r="V28" s="9"/>
      <c r="W28" s="9"/>
      <c r="X28" s="9"/>
      <c r="Y28" s="9"/>
      <c r="Z28" s="9"/>
    </row>
    <row r="29" spans="3:26" ht="16.5" x14ac:dyDescent="0.3">
      <c r="C29" s="19" t="s">
        <v>25</v>
      </c>
      <c r="D29" s="22">
        <f>D28-D25</f>
        <v>6035625</v>
      </c>
      <c r="E29" s="23"/>
      <c r="S29" s="9"/>
      <c r="T29" s="9"/>
      <c r="U29" s="9"/>
      <c r="V29" s="9"/>
      <c r="W29" s="9"/>
      <c r="X29" s="9"/>
      <c r="Y29" s="9"/>
      <c r="Z29" s="9"/>
    </row>
    <row r="30" spans="3:26" ht="16.5" x14ac:dyDescent="0.3">
      <c r="C30" s="19" t="s">
        <v>26</v>
      </c>
      <c r="D30" s="22">
        <f>D29*0.9</f>
        <v>5432062.5</v>
      </c>
      <c r="E30" s="23"/>
      <c r="S30" s="9"/>
      <c r="T30" s="9"/>
      <c r="U30" s="9"/>
      <c r="V30" s="9"/>
      <c r="W30" s="9"/>
      <c r="X30" s="9"/>
      <c r="Y30" s="9"/>
      <c r="Z30" s="9"/>
    </row>
    <row r="31" spans="3:26" ht="16.5" x14ac:dyDescent="0.3">
      <c r="C31" s="19" t="s">
        <v>27</v>
      </c>
      <c r="D31" s="22">
        <f>D29*0.8</f>
        <v>4828500</v>
      </c>
      <c r="E31" s="23"/>
      <c r="S31" s="9"/>
      <c r="T31" s="10"/>
      <c r="U31" s="9"/>
      <c r="V31" s="9"/>
      <c r="W31" s="9"/>
      <c r="X31" s="9"/>
      <c r="Y31" s="9"/>
      <c r="Z31" s="9"/>
    </row>
    <row r="32" spans="3:26" ht="16.5" x14ac:dyDescent="0.3">
      <c r="C32" s="19" t="s">
        <v>28</v>
      </c>
      <c r="D32" s="22">
        <f>D29*0.025/12</f>
        <v>12574.21875</v>
      </c>
      <c r="E32" s="23"/>
      <c r="S32" s="10"/>
      <c r="T32" s="9"/>
      <c r="U32" s="9"/>
      <c r="V32" s="9"/>
      <c r="W32" s="9"/>
      <c r="X32" s="9"/>
      <c r="Y32" s="9"/>
      <c r="Z32" s="9"/>
    </row>
    <row r="33" spans="3:26" x14ac:dyDescent="0.25">
      <c r="S33" s="9"/>
      <c r="T33" s="9"/>
      <c r="U33" s="9"/>
      <c r="V33" s="9"/>
      <c r="W33" s="9"/>
      <c r="X33" s="9"/>
      <c r="Y33" s="9"/>
      <c r="Z33" s="9"/>
    </row>
    <row r="41" spans="3:26" x14ac:dyDescent="0.25">
      <c r="C41">
        <f>225*18700</f>
        <v>4207500</v>
      </c>
    </row>
    <row r="42" spans="3:26" x14ac:dyDescent="0.25">
      <c r="C42">
        <f>270*2500</f>
        <v>675000</v>
      </c>
    </row>
    <row r="43" spans="3:26" x14ac:dyDescent="0.25">
      <c r="C43">
        <f>270*14649</f>
        <v>3955230</v>
      </c>
    </row>
  </sheetData>
  <mergeCells count="1">
    <mergeCell ref="G17:R1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60B06-161C-466B-94F1-83C0390F73C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54521-B65C-4E2A-92E8-F185AEB00A7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Desk-111</cp:lastModifiedBy>
  <cp:lastPrinted>2019-11-05T06:14:02Z</cp:lastPrinted>
  <dcterms:created xsi:type="dcterms:W3CDTF">2018-02-17T10:36:41Z</dcterms:created>
  <dcterms:modified xsi:type="dcterms:W3CDTF">2023-12-31T08:36:38Z</dcterms:modified>
</cp:coreProperties>
</file>