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TZCBL\Bandra (West)\Nikhil R Sahajwani\"/>
    </mc:Choice>
  </mc:AlternateContent>
  <xr:revisionPtr revIDLastSave="0" documentId="13_ncr:1_{31B9B36A-C588-4658-B9F3-DAA1768E8E7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/>
  <c r="F84" i="23"/>
  <c r="F23" i="23"/>
  <c r="F10" i="23"/>
  <c r="F11" i="23" s="1"/>
  <c r="F7" i="23"/>
  <c r="F8" i="23" s="1"/>
  <c r="F6" i="23"/>
  <c r="F5" i="23"/>
  <c r="F14" i="23" s="1"/>
  <c r="F12" i="23" l="1"/>
  <c r="F13" i="23" s="1"/>
  <c r="F16" i="23" s="1"/>
  <c r="F19" i="23" s="1"/>
  <c r="H29" i="4"/>
  <c r="C5" i="25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F20" i="23" l="1"/>
  <c r="F21" i="23"/>
  <c r="F25" i="23"/>
  <c r="H4" i="4"/>
  <c r="G33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<sst xmlns="http://schemas.openxmlformats.org/spreadsheetml/2006/main" count="130" uniqueCount="86">
  <si>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</si>
  <si>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</si>
  <si>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</si>
  <si>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</si>
  <si>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</si>
  <si>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</si>
  <si>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</si>
  <si>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</si>
  <si>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</si>
  <si>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</si>
  <si>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</si>
  <si>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</si>
  <si>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</si>
  <si>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</si>
  <si>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</si>
  <si>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</si>
  <si>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</si>
  <si>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</si>
  <si>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</si>
  <si>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</si>
  <si>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</si>
  <si>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</si>
  <si>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</si>
  <si>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</si>
  <si>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</si>
  <si>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</si>
  <si>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</si>
  <si>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</si>
  <si>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</si>
  <si>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</si>
  <si>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</si>
  <si>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</si>
  <si>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</si>
  <si>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</si>
  <si>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</si>
  <si>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</si>
  <si>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</si>
  <si>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</si>
  <si>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</si>
  <si>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</si>
  <si>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</si>
  <si>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</si>
  <si>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</si>
  <si>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</si>
  <si>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</si>
  <si>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</si>
  <si>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</si>
  <si>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</si>
  <si>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</si>
  <si>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</si>
  <si>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</si>
  <si>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</si>
  <si>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</si>
  <si>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</si>
  <si>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</si>
  <si>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</si>
  <si>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</si>
  <si>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</si>
  <si>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</si>
  <si>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</si>
  <si>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</si>
  <si>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</si>
  <si>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</si>
  <si>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</si>
  <si>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</si>
  <si>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</si>
  <si>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</si>
  <si>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</si>
  <si>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</si>
  <si>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</si>
  <si>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</si>
  <si>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</si>
  <si>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</si>
  <si>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</si>
  <si>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</si>
  <si>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</si>
  <si>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</si>
  <si>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</si>
  <si>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</si>
  <si>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</si>
  <si>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</si>
  <si>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</si>
  <si>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</si>
  <si>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DECK</t>
  </si>
  <si>
    <t>TACA</t>
  </si>
  <si>
    <t xml:space="preserve">Draft Agreement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</si>
</sst>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373909</xdr:colOff>
      <xdr:row>47</xdr:row>
      <xdr:rowOff>125055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9E8B34-8C4B-04D3-E1CE-222653257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42709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6E69A8-A14C-94A4-814B-048D4AAB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3B824-2646-2EF8-F891-CF34BE4FA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48</xdr:row>
      <xdr:rowOff>1230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1CECFD-F677-AE0A-1632-ABE0C41C4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17" sqref="H1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75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81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76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77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78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79</v>
      </c>
      <c r="C8" s="52">
        <f>C7*D13%</f>
        <v>288984.69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80</v>
      </c>
      <c r="C9" s="57">
        <f>C6+C8</f>
        <v>318384.69</v>
      </c>
      <c r="D9" s="58" t="s">
        <v>62</v>
      </c>
      <c r="E9" s="59">
        <f>C9/10.764</f>
        <v>29578.659420289856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10</v>
      </c>
      <c r="D13" s="65">
        <f>D12-C13</f>
        <v>90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21000</v>
      </c>
      <c r="D3" s="22" t="s">
        <v>74</v>
      </c>
      <c r="E3" s="6" t="s">
        <v>71</v>
      </c>
      <c r="F3" s="19">
        <v>25500</v>
      </c>
      <c r="G3" s="22" t="s">
        <v>74</v>
      </c>
      <c r="H3" s="6" t="s">
        <v>82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18300</v>
      </c>
      <c r="D5" s="22"/>
      <c r="F5" s="19">
        <f>F3-F4</f>
        <v>22800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10</v>
      </c>
      <c r="D7" s="24">
        <v>2024</v>
      </c>
      <c r="F7" s="24">
        <f>G7-G8</f>
        <v>10</v>
      </c>
      <c r="G7" s="24">
        <v>2024</v>
      </c>
    </row>
    <row r="8" spans="1:8" x14ac:dyDescent="0.25">
      <c r="A8" s="15" t="s">
        <v>18</v>
      </c>
      <c r="B8" s="23"/>
      <c r="C8" s="24">
        <f>C9-C7</f>
        <v>50</v>
      </c>
      <c r="D8" s="24">
        <v>2014</v>
      </c>
      <c r="F8" s="24">
        <f>F9-F7</f>
        <v>50</v>
      </c>
      <c r="G8" s="24">
        <v>2014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15</v>
      </c>
      <c r="D10" s="24"/>
      <c r="F10" s="24">
        <f>90*F7/F9</f>
        <v>15</v>
      </c>
      <c r="G10" s="24"/>
    </row>
    <row r="11" spans="1:8" x14ac:dyDescent="0.25">
      <c r="A11" s="15"/>
      <c r="B11" s="25"/>
      <c r="C11" s="26">
        <f>C10%</f>
        <v>0.15</v>
      </c>
      <c r="D11" s="26"/>
      <c r="F11" s="26">
        <f>F10%</f>
        <v>0.15</v>
      </c>
      <c r="G11" s="26"/>
    </row>
    <row r="12" spans="1:8" x14ac:dyDescent="0.25">
      <c r="A12" s="15" t="s">
        <v>21</v>
      </c>
      <c r="B12" s="18"/>
      <c r="C12" s="19">
        <f>C6*C11</f>
        <v>405</v>
      </c>
      <c r="D12" s="22"/>
      <c r="F12" s="19">
        <f>F6*F11</f>
        <v>405</v>
      </c>
      <c r="G12" s="22"/>
    </row>
    <row r="13" spans="1:8" x14ac:dyDescent="0.25">
      <c r="A13" s="15" t="s">
        <v>22</v>
      </c>
      <c r="B13" s="18"/>
      <c r="C13" s="19">
        <f>C6-C12</f>
        <v>2295</v>
      </c>
      <c r="D13" s="22"/>
      <c r="F13" s="19">
        <f>F6-F12</f>
        <v>2295</v>
      </c>
      <c r="G13" s="22"/>
    </row>
    <row r="14" spans="1:8" x14ac:dyDescent="0.25">
      <c r="A14" s="15" t="s">
        <v>15</v>
      </c>
      <c r="B14" s="18"/>
      <c r="C14" s="19">
        <f>C5</f>
        <v>18300</v>
      </c>
      <c r="D14" s="22"/>
      <c r="F14" s="19">
        <f>F5</f>
        <v>22800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20595</v>
      </c>
      <c r="D16" s="22"/>
      <c r="F16" s="20">
        <f>F14+F13</f>
        <v>25095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1" t="str">
        <f>E3</f>
        <v>ABUA</v>
      </c>
      <c r="B18" s="7"/>
      <c r="C18" s="29">
        <v>992</v>
      </c>
      <c r="D18" s="24"/>
      <c r="F18" s="29">
        <v>827</v>
      </c>
      <c r="G18" s="24"/>
    </row>
    <row r="19" spans="1:8" x14ac:dyDescent="0.25">
      <c r="A19" s="15" t="s">
        <v>73</v>
      </c>
      <c r="B19" s="6"/>
      <c r="C19" s="30">
        <f>C18*C16</f>
        <v>20430240</v>
      </c>
      <c r="D19" s="72"/>
      <c r="E19" s="65"/>
      <c r="F19" s="30">
        <f>F18*F16</f>
        <v>20753565</v>
      </c>
      <c r="G19" s="72"/>
      <c r="H19" s="65"/>
    </row>
    <row r="20" spans="1:8" x14ac:dyDescent="0.25">
      <c r="A20" s="15" t="s">
        <v>24</v>
      </c>
      <c r="C20" s="31">
        <f>C19*90%</f>
        <v>18387216</v>
      </c>
      <c r="D20" s="30"/>
      <c r="F20" s="31">
        <f>F19*90%</f>
        <v>18678208.5</v>
      </c>
      <c r="G20" s="30"/>
    </row>
    <row r="21" spans="1:8" x14ac:dyDescent="0.25">
      <c r="A21" s="15" t="s">
        <v>25</v>
      </c>
      <c r="C21" s="31">
        <f>C19*80%</f>
        <v>16344192</v>
      </c>
      <c r="D21" s="31"/>
      <c r="F21" s="31">
        <f>F19*80%</f>
        <v>16602852</v>
      </c>
      <c r="G21" s="31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2678400</v>
      </c>
      <c r="D23" s="34"/>
      <c r="F23" s="34">
        <f>F4*F18</f>
        <v>2232900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42563</v>
      </c>
      <c r="D25" s="31"/>
      <c r="F25" s="31">
        <f>F19*0.025/12</f>
        <v>43236.59375</v>
      </c>
      <c r="G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902</v>
      </c>
      <c r="C2" s="4">
        <f t="shared" ref="C2:C16" si="1">B2*1.2</f>
        <v>1082.3999999999999</v>
      </c>
      <c r="D2" s="4">
        <f t="shared" ref="D2:D16" si="2">C2*1.2</f>
        <v>1298.8799999999999</v>
      </c>
      <c r="E2" s="5">
        <f t="shared" ref="E2:E16" si="3">R2</f>
        <v>23600000</v>
      </c>
      <c r="F2" s="4">
        <f t="shared" ref="F2:F15" si="4">ROUND((E2/B2),0)</f>
        <v>26164</v>
      </c>
      <c r="G2" s="4">
        <f t="shared" ref="G2:G15" si="5">ROUND((E2/C2),0)</f>
        <v>21803</v>
      </c>
      <c r="H2" s="4">
        <f t="shared" ref="H2:H15" si="6">ROUND((E2/D2),0)</f>
        <v>18169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902</v>
      </c>
      <c r="R2" s="2">
        <v>23600000</v>
      </c>
      <c r="S2" s="2"/>
    </row>
    <row r="3" spans="1:19" x14ac:dyDescent="0.25">
      <c r="A3" s="4">
        <v>2</v>
      </c>
      <c r="B3" s="4">
        <f t="shared" si="0"/>
        <v>843</v>
      </c>
      <c r="C3" s="4">
        <f t="shared" si="1"/>
        <v>1011.5999999999999</v>
      </c>
      <c r="D3" s="4">
        <f t="shared" si="2"/>
        <v>1213.9199999999998</v>
      </c>
      <c r="E3" s="5">
        <f t="shared" si="3"/>
        <v>21500000</v>
      </c>
      <c r="F3" s="4">
        <f t="shared" si="4"/>
        <v>25504</v>
      </c>
      <c r="G3" s="4">
        <f t="shared" si="5"/>
        <v>21253</v>
      </c>
      <c r="H3" s="4">
        <f t="shared" si="6"/>
        <v>17711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843</v>
      </c>
      <c r="R3" s="2">
        <v>21500000</v>
      </c>
      <c r="S3" s="2"/>
    </row>
    <row r="4" spans="1:19" x14ac:dyDescent="0.25">
      <c r="A4" s="4">
        <v>3</v>
      </c>
      <c r="B4" s="4">
        <f t="shared" si="0"/>
        <v>901</v>
      </c>
      <c r="C4" s="4">
        <f t="shared" si="1"/>
        <v>1081.2</v>
      </c>
      <c r="D4" s="4">
        <f t="shared" si="2"/>
        <v>1297.44</v>
      </c>
      <c r="E4" s="5">
        <f t="shared" si="3"/>
        <v>21000000</v>
      </c>
      <c r="F4" s="4">
        <f t="shared" si="4"/>
        <v>23307</v>
      </c>
      <c r="G4" s="4">
        <f t="shared" si="5"/>
        <v>19423</v>
      </c>
      <c r="H4" s="4">
        <f t="shared" si="6"/>
        <v>16186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901</v>
      </c>
      <c r="R4" s="2">
        <v>21000000</v>
      </c>
      <c r="S4" s="2"/>
    </row>
    <row r="5" spans="1:19" x14ac:dyDescent="0.25">
      <c r="A5" s="4">
        <v>4</v>
      </c>
      <c r="B5" s="4">
        <f t="shared" si="0"/>
        <v>640</v>
      </c>
      <c r="C5" s="4">
        <f t="shared" si="1"/>
        <v>768</v>
      </c>
      <c r="D5" s="4">
        <f t="shared" si="2"/>
        <v>921.59999999999991</v>
      </c>
      <c r="E5" s="5">
        <f t="shared" si="3"/>
        <v>16000000</v>
      </c>
      <c r="F5" s="4">
        <f t="shared" si="4"/>
        <v>25000</v>
      </c>
      <c r="G5" s="4">
        <f t="shared" si="5"/>
        <v>20833</v>
      </c>
      <c r="H5" s="4">
        <f t="shared" si="6"/>
        <v>17361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640</v>
      </c>
      <c r="R5" s="2">
        <v>16000000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82</v>
      </c>
      <c r="G26" s="52">
        <v>624</v>
      </c>
    </row>
    <row r="27" spans="1:19" s="10" customFormat="1" x14ac:dyDescent="0.25">
      <c r="F27" s="52" t="s">
        <v>83</v>
      </c>
      <c r="G27" s="52">
        <v>16</v>
      </c>
    </row>
    <row r="28" spans="1:19" s="10" customFormat="1" x14ac:dyDescent="0.25">
      <c r="C28" s="67" t="s">
        <v>85</v>
      </c>
      <c r="D28" s="67"/>
      <c r="F28" s="52" t="s">
        <v>84</v>
      </c>
      <c r="G28" s="52">
        <f>SUM(G26:G27)</f>
        <v>640</v>
      </c>
    </row>
    <row r="29" spans="1:19" s="10" customFormat="1" x14ac:dyDescent="0.25">
      <c r="C29" s="67" t="s">
        <v>1</v>
      </c>
      <c r="D29" s="67">
        <v>12595315</v>
      </c>
      <c r="F29" s="52" t="s">
        <v>71</v>
      </c>
      <c r="G29" s="52">
        <v>992</v>
      </c>
      <c r="H29" s="10">
        <f>G29/G28</f>
        <v>1.55</v>
      </c>
    </row>
    <row r="30" spans="1:19" s="10" customFormat="1" x14ac:dyDescent="0.25">
      <c r="F30" s="52" t="s">
        <v>72</v>
      </c>
      <c r="G30" s="52">
        <v>20500</v>
      </c>
    </row>
    <row r="31" spans="1:19" s="10" customFormat="1" x14ac:dyDescent="0.25">
      <c r="C31" s="70"/>
      <c r="D31" s="70"/>
      <c r="F31" s="70" t="s">
        <v>73</v>
      </c>
      <c r="G31" s="70">
        <f>G29*G30</f>
        <v>20336000</v>
      </c>
      <c r="H31" s="10">
        <f>G31/D29</f>
        <v>1.6145685915755184</v>
      </c>
    </row>
    <row r="32" spans="1:19" s="10" customFormat="1" x14ac:dyDescent="0.25">
      <c r="C32" s="70"/>
      <c r="D32" s="70"/>
      <c r="F32" s="70" t="s">
        <v>24</v>
      </c>
      <c r="G32" s="70">
        <f>G31*90%</f>
        <v>18302400</v>
      </c>
    </row>
    <row r="33" spans="3:7" s="10" customFormat="1" x14ac:dyDescent="0.25">
      <c r="C33" s="70"/>
      <c r="D33" s="70"/>
      <c r="F33" s="70" t="s">
        <v>25</v>
      </c>
      <c r="G33" s="70">
        <f>G31*80%</f>
        <v>16268800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2024-01-04T12:00:12Z</dcterms:modified>
</cp:coreProperties>
</file>