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nohar Padwale\"/>
    </mc:Choice>
  </mc:AlternateContent>
  <xr:revisionPtr revIDLastSave="0" documentId="13_ncr:1_{CAF65C2B-2C38-4898-B3B1-D94A9FC1463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17" i="4" l="1"/>
  <c r="J20" i="4" l="1"/>
  <c r="H19" i="4"/>
  <c r="O20" i="4" s="1"/>
  <c r="I18" i="4"/>
  <c r="H22" i="4" l="1"/>
  <c r="I22" i="4" s="1"/>
  <c r="R4" i="4"/>
  <c r="Q4" i="4"/>
  <c r="R3" i="4"/>
  <c r="Q3" i="4"/>
  <c r="H29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<sst xmlns="http://schemas.openxmlformats.org/spreadsheetml/2006/main" count="37" uniqueCount="29">
  <si>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</si>
  <si>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</si>
  <si>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</si>
  <si>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</si>
  <si>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</si>
  <si>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</si>
  <si>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</si>
  <si>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</si>
  <si>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</si>
  <si>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</si>
  <si>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</si>
  <si>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</si>
  <si>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</si>
  <si>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</si>
  <si>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av</t>
  </si>
  <si>
    <t>sd</t>
  </si>
  <si>
    <t>reg</t>
  </si>
  <si>
    <t>rate on ca</t>
  </si>
  <si>
    <t>fmv</t>
  </si>
  <si>
    <t>shahapur</t>
  </si>
  <si>
    <t>23.11.23</t>
  </si>
  <si>
    <t>28.07.23</t>
  </si>
  <si>
    <t>vasind</t>
  </si>
  <si>
    <t>bal</t>
  </si>
  <si>
    <t>total</t>
  </si>
  <si>
    <t>mv</t>
  </si>
  <si>
    <t>ls - 26 lakhs</t>
  </si>
  <si>
    <t>f. no. 404, 4th floor, morya height, swami vivekanand nagar, vashind east, shahapur</t>
  </si>
  <si>
    <t>agreement - 28.12.23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</si>
</sst>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199546</xdr:colOff>
      <xdr:row>16</xdr:row>
      <xdr:rowOff>142875</xdr:rowOff>
    </xdr:from>
    <xdr:to>
      <xdr:col>27</xdr:col>
      <xdr:colOff>77407</xdr:colOff>
      <xdr:row>48</xdr:row>
      <xdr:rowOff>143933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7C3FA-5B84-4E32-B50E-7C5F3A4B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296" y="3762375"/>
          <a:ext cx="6954936" cy="60970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C77D40-C83F-420E-9267-7C1118445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6992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430131</xdr:colOff>
      <xdr:row>50</xdr:row>
      <xdr:rowOff>67950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268417-111A-4423-9B19-740CEDBF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793331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993CF-197F-441A-B02C-BE88073E0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D5995-A387-4D20-97F6-888100E6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125629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0D2B0-CE43-4806-A56C-B391A61B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27229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516549</xdr:colOff>
      <xdr:row>56</xdr:row>
      <xdr:rowOff>163250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3BBA0-024C-4FD9-88F1-A55637E0D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756549" cy="9497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78423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48E36A-B3F5-4418-BB10-5283DD559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28023" cy="9059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183212</xdr:colOff>
      <xdr:row>48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ED97AB-C73B-41C1-ABE9-5D293C21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32812" cy="9116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392536</xdr:colOff>
      <xdr:row>39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DCF28-FA5B-4F9C-B86A-F04FD1DBB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13336" cy="7363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O29" sqref="O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474</v>
      </c>
      <c r="C2" s="4">
        <f>B2*1.2</f>
        <v>568.79999999999995</v>
      </c>
      <c r="D2" s="4">
        <f t="shared" ref="D2:D13" si="2">C2*1.2</f>
        <v>682.56</v>
      </c>
      <c r="E2" s="5">
        <f t="shared" ref="E2:E13" si="3">R2</f>
        <v>3000000</v>
      </c>
      <c r="F2" s="15">
        <f t="shared" ref="F2:F13" si="4">ROUND((E2/B2),0)</f>
        <v>6329</v>
      </c>
      <c r="G2" s="10">
        <f t="shared" ref="G2:G13" si="5">ROUND((E2/C2),0)</f>
        <v>5274</v>
      </c>
      <c r="H2" s="10">
        <f t="shared" ref="H2:H13" si="6">ROUND((E2/D2),0)</f>
        <v>4395</v>
      </c>
      <c r="I2" s="4" t="e">
        <f>#REF!</f>
        <v>#REF!</v>
      </c>
      <c r="J2" s="4" t="str">
        <f t="shared" ref="J2:J13" si="7">S2</f>
        <v>shahapur</v>
      </c>
      <c r="O2">
        <v>0</v>
      </c>
      <c r="P2">
        <f t="shared" ref="P2:P12" si="8">O2/1.2</f>
        <v>0</v>
      </c>
      <c r="Q2">
        <v>474</v>
      </c>
      <c r="R2" s="2">
        <v>3000000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487.39391999999998</v>
      </c>
      <c r="C3" s="4">
        <f t="shared" ref="C3:C15" si="9">B3*1.2</f>
        <v>584.872704</v>
      </c>
      <c r="D3" s="4">
        <f t="shared" si="2"/>
        <v>701.8472448</v>
      </c>
      <c r="E3" s="5">
        <f t="shared" si="3"/>
        <v>2975620</v>
      </c>
      <c r="F3" s="15">
        <f t="shared" si="4"/>
        <v>6105</v>
      </c>
      <c r="G3" s="10">
        <f t="shared" si="5"/>
        <v>5088</v>
      </c>
      <c r="H3" s="10">
        <f t="shared" si="6"/>
        <v>4240</v>
      </c>
      <c r="I3" s="4" t="e">
        <f>#REF!</f>
        <v>#REF!</v>
      </c>
      <c r="J3" s="4" t="str">
        <f t="shared" si="7"/>
        <v>23.11.23</v>
      </c>
      <c r="O3">
        <v>0</v>
      </c>
      <c r="P3">
        <f t="shared" si="8"/>
        <v>0</v>
      </c>
      <c r="Q3">
        <f>45.28*10.764</f>
        <v>487.39391999999998</v>
      </c>
      <c r="R3" s="2">
        <f>2780910+166900+27810</f>
        <v>2975620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302.36075999999997</v>
      </c>
      <c r="C4" s="4">
        <f t="shared" si="9"/>
        <v>362.83291199999996</v>
      </c>
      <c r="D4" s="4">
        <f t="shared" si="2"/>
        <v>435.39949439999992</v>
      </c>
      <c r="E4" s="16">
        <f t="shared" si="3"/>
        <v>1391000</v>
      </c>
      <c r="F4" s="10">
        <f t="shared" si="4"/>
        <v>4600</v>
      </c>
      <c r="G4" s="10">
        <f t="shared" si="5"/>
        <v>3834</v>
      </c>
      <c r="H4" s="10">
        <f t="shared" si="6"/>
        <v>3195</v>
      </c>
      <c r="I4" s="10" t="e">
        <f>#REF!</f>
        <v>#REF!</v>
      </c>
      <c r="J4" s="10" t="str">
        <f t="shared" si="7"/>
        <v>28.07.23</v>
      </c>
      <c r="O4">
        <v>0</v>
      </c>
      <c r="P4">
        <f t="shared" si="8"/>
        <v>0</v>
      </c>
      <c r="Q4">
        <f>28.09*10.764</f>
        <v>302.36075999999997</v>
      </c>
      <c r="R4" s="2">
        <f>1300000+78000+13000</f>
        <v>1391000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838</v>
      </c>
      <c r="C5" s="4">
        <f t="shared" si="9"/>
        <v>1005.5999999999999</v>
      </c>
      <c r="D5" s="4">
        <f t="shared" si="2"/>
        <v>1206.7199999999998</v>
      </c>
      <c r="E5" s="16">
        <f t="shared" si="3"/>
        <v>4700000</v>
      </c>
      <c r="F5" s="10">
        <f t="shared" si="4"/>
        <v>5609</v>
      </c>
      <c r="G5" s="10">
        <f t="shared" si="5"/>
        <v>4674</v>
      </c>
      <c r="H5" s="10">
        <f t="shared" si="6"/>
        <v>3895</v>
      </c>
      <c r="I5" s="10" t="e">
        <f>#REF!</f>
        <v>#REF!</v>
      </c>
      <c r="J5" s="10" t="str">
        <f t="shared" si="7"/>
        <v>vasind</v>
      </c>
      <c r="O5">
        <v>0</v>
      </c>
      <c r="P5">
        <f t="shared" si="8"/>
        <v>0</v>
      </c>
      <c r="Q5">
        <v>838</v>
      </c>
      <c r="R5" s="2">
        <v>4700000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720</v>
      </c>
      <c r="C6" s="4">
        <f t="shared" si="9"/>
        <v>864</v>
      </c>
      <c r="D6" s="4">
        <f t="shared" si="2"/>
        <v>1036.8</v>
      </c>
      <c r="E6" s="16">
        <f t="shared" si="3"/>
        <v>3700000</v>
      </c>
      <c r="F6" s="10">
        <f t="shared" si="4"/>
        <v>5139</v>
      </c>
      <c r="G6" s="10">
        <f t="shared" si="5"/>
        <v>4282</v>
      </c>
      <c r="H6" s="10">
        <f t="shared" si="6"/>
        <v>3569</v>
      </c>
      <c r="I6" s="10" t="e">
        <f>#REF!</f>
        <v>#REF!</v>
      </c>
      <c r="J6" s="10" t="str">
        <f t="shared" si="7"/>
        <v>vasind</v>
      </c>
      <c r="O6">
        <v>0</v>
      </c>
      <c r="P6">
        <f t="shared" si="8"/>
        <v>0</v>
      </c>
      <c r="Q6">
        <v>720</v>
      </c>
      <c r="R6" s="2">
        <v>3700000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589</v>
      </c>
      <c r="C7" s="4">
        <f t="shared" si="9"/>
        <v>706.8</v>
      </c>
      <c r="D7" s="4">
        <f t="shared" si="2"/>
        <v>848.16</v>
      </c>
      <c r="E7" s="16">
        <f t="shared" si="3"/>
        <v>3500000</v>
      </c>
      <c r="F7" s="10">
        <f t="shared" si="4"/>
        <v>5942</v>
      </c>
      <c r="G7" s="10">
        <f t="shared" si="5"/>
        <v>4952</v>
      </c>
      <c r="H7" s="10">
        <f t="shared" si="6"/>
        <v>4127</v>
      </c>
      <c r="I7" s="10" t="e">
        <f>#REF!</f>
        <v>#REF!</v>
      </c>
      <c r="J7" s="10" t="str">
        <f t="shared" si="7"/>
        <v>vasind</v>
      </c>
      <c r="O7">
        <v>0</v>
      </c>
      <c r="P7">
        <f t="shared" si="8"/>
        <v>0</v>
      </c>
      <c r="Q7">
        <v>589</v>
      </c>
      <c r="R7" s="2">
        <v>3500000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450</v>
      </c>
      <c r="C8" s="4">
        <f t="shared" si="9"/>
        <v>540</v>
      </c>
      <c r="D8" s="4">
        <f t="shared" si="2"/>
        <v>648</v>
      </c>
      <c r="E8" s="16">
        <f t="shared" si="3"/>
        <v>2500000</v>
      </c>
      <c r="F8" s="10">
        <f t="shared" si="4"/>
        <v>5556</v>
      </c>
      <c r="G8" s="10">
        <f t="shared" si="5"/>
        <v>4630</v>
      </c>
      <c r="H8" s="10">
        <f t="shared" si="6"/>
        <v>3858</v>
      </c>
      <c r="I8" s="10" t="e">
        <f>#REF!</f>
        <v>#REF!</v>
      </c>
      <c r="J8" s="10" t="str">
        <f t="shared" si="7"/>
        <v>vasind</v>
      </c>
      <c r="O8">
        <v>0</v>
      </c>
      <c r="P8">
        <f t="shared" si="8"/>
        <v>0</v>
      </c>
      <c r="Q8">
        <v>450</v>
      </c>
      <c r="R8" s="2">
        <v>2500000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16">
        <f t="shared" si="3"/>
        <v>4500000</v>
      </c>
      <c r="F9" s="15">
        <f t="shared" si="4"/>
        <v>6923</v>
      </c>
      <c r="G9" s="10">
        <f t="shared" si="5"/>
        <v>5769</v>
      </c>
      <c r="H9" s="10">
        <f t="shared" si="6"/>
        <v>4808</v>
      </c>
      <c r="I9" s="10" t="e">
        <f>#REF!</f>
        <v>#REF!</v>
      </c>
      <c r="J9" s="10" t="str">
        <f t="shared" si="7"/>
        <v>shahapur</v>
      </c>
      <c r="O9">
        <v>0</v>
      </c>
      <c r="P9">
        <f t="shared" si="8"/>
        <v>0</v>
      </c>
      <c r="Q9">
        <v>650</v>
      </c>
      <c r="R9" s="2">
        <v>4500000</v>
      </c>
      <c r="S9" s="8" t="s">
        <v>19</v>
      </c>
      <c r="T9" s="8"/>
    </row>
    <row r="10" spans="1:20" x14ac:dyDescent="0.25">
      <c r="A10" s="4">
        <f t="shared" si="0"/>
        <v>0</v>
      </c>
      <c r="B10" s="4">
        <f t="shared" si="1"/>
        <v>780</v>
      </c>
      <c r="C10" s="4">
        <f t="shared" si="9"/>
        <v>936</v>
      </c>
      <c r="D10" s="4">
        <f t="shared" si="2"/>
        <v>1123.2</v>
      </c>
      <c r="E10" s="16">
        <f t="shared" si="3"/>
        <v>7000000</v>
      </c>
      <c r="F10" s="10">
        <f t="shared" si="4"/>
        <v>8974</v>
      </c>
      <c r="G10" s="10">
        <f t="shared" si="5"/>
        <v>7479</v>
      </c>
      <c r="H10" s="10">
        <f t="shared" si="6"/>
        <v>6232</v>
      </c>
      <c r="I10" s="10" t="e">
        <f>#REF!</f>
        <v>#REF!</v>
      </c>
      <c r="J10" s="10" t="str">
        <f t="shared" si="7"/>
        <v>shahapur</v>
      </c>
      <c r="O10">
        <v>0</v>
      </c>
      <c r="P10">
        <f t="shared" si="8"/>
        <v>0</v>
      </c>
      <c r="Q10">
        <v>780</v>
      </c>
      <c r="R10" s="2">
        <v>7000000</v>
      </c>
      <c r="S10" s="8" t="s">
        <v>19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10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 t="s">
        <v>27</v>
      </c>
      <c r="H16" s="8"/>
      <c r="I16" s="8"/>
      <c r="J16" s="8"/>
    </row>
    <row r="17" spans="5:24" x14ac:dyDescent="0.25">
      <c r="E17" s="8"/>
      <c r="F17" s="8"/>
      <c r="G17" t="s">
        <v>13</v>
      </c>
      <c r="H17">
        <v>411</v>
      </c>
      <c r="I17">
        <f>38.14*10.764</f>
        <v>410.53895999999997</v>
      </c>
    </row>
    <row r="18" spans="5:24" x14ac:dyDescent="0.25">
      <c r="E18" s="8"/>
      <c r="F18" s="8"/>
      <c r="G18" t="s">
        <v>23</v>
      </c>
      <c r="H18">
        <v>30</v>
      </c>
      <c r="I18">
        <f>2.75*10.764</f>
        <v>29.600999999999999</v>
      </c>
    </row>
    <row r="19" spans="5:24" x14ac:dyDescent="0.25">
      <c r="G19" t="s">
        <v>24</v>
      </c>
      <c r="H19">
        <f>H18+H17</f>
        <v>441</v>
      </c>
      <c r="O19">
        <v>7100</v>
      </c>
    </row>
    <row r="20" spans="5:24" x14ac:dyDescent="0.25">
      <c r="J20">
        <f>I20/I17</f>
        <v>0</v>
      </c>
      <c r="O20">
        <f>O19*H19</f>
        <v>3131100</v>
      </c>
    </row>
    <row r="21" spans="5:24" x14ac:dyDescent="0.25">
      <c r="G21" t="s">
        <v>17</v>
      </c>
      <c r="H21">
        <v>6500</v>
      </c>
    </row>
    <row r="22" spans="5:24" x14ac:dyDescent="0.25">
      <c r="G22" t="s">
        <v>18</v>
      </c>
      <c r="H22">
        <f>H21*H19</f>
        <v>2866500</v>
      </c>
      <c r="I22">
        <f>H22*80%</f>
        <v>2293200</v>
      </c>
    </row>
    <row r="23" spans="5:24" x14ac:dyDescent="0.25">
      <c r="G23" s="6"/>
      <c r="H23" s="6"/>
    </row>
    <row r="24" spans="5:24" x14ac:dyDescent="0.25">
      <c r="J24" t="s">
        <v>26</v>
      </c>
    </row>
    <row r="25" spans="5:24" x14ac:dyDescent="0.25">
      <c r="G25" t="s">
        <v>28</v>
      </c>
      <c r="P25" s="11"/>
      <c r="Q25" s="11"/>
      <c r="R25" s="13"/>
      <c r="T25" s="11"/>
      <c r="U25" s="11"/>
      <c r="V25" s="11"/>
      <c r="W25" s="11"/>
      <c r="X25" s="11"/>
    </row>
    <row r="26" spans="5:24" x14ac:dyDescent="0.25">
      <c r="G26" t="s">
        <v>14</v>
      </c>
      <c r="H26">
        <v>2585000</v>
      </c>
      <c r="P26" s="11"/>
      <c r="Q26" s="14"/>
      <c r="R26" s="14"/>
      <c r="T26" s="14"/>
      <c r="U26" s="14"/>
      <c r="V26" s="11"/>
      <c r="W26" s="11"/>
      <c r="X26" s="11"/>
    </row>
    <row r="27" spans="5:24" x14ac:dyDescent="0.25">
      <c r="G27" t="s">
        <v>15</v>
      </c>
      <c r="H27">
        <v>155100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16</v>
      </c>
      <c r="H28">
        <v>25850</v>
      </c>
      <c r="P28" s="11"/>
      <c r="Q28" s="11"/>
      <c r="R28" s="11"/>
      <c r="T28" s="11"/>
      <c r="U28" s="11"/>
      <c r="V28" s="11"/>
      <c r="W28" s="11"/>
      <c r="X28" s="11"/>
    </row>
    <row r="29" spans="5:24" x14ac:dyDescent="0.25">
      <c r="H29">
        <f>H28+H27+H26</f>
        <v>2765950</v>
      </c>
      <c r="P29" s="11"/>
      <c r="Q29" s="11"/>
      <c r="R29" s="12"/>
      <c r="T29" s="12"/>
      <c r="U29" s="12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G31" t="s">
        <v>25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5" zoomScale="85" zoomScaleNormal="8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2023-12-29T11:35:36Z</dcterms:modified>
</cp:coreProperties>
</file>