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UPRIYA MAHESH AMRUTKAR - Cosmos\"/>
    </mc:Choice>
  </mc:AlternateContent>
  <xr:revisionPtr revIDLastSave="0" documentId="13_ncr:1_{977419FF-7F45-49B0-9188-CA24647F8D8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6" i="4" l="1"/>
  <c r="V40" i="4" l="1"/>
  <c r="F33" i="4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P3" i="4"/>
  <c r="B3" i="4" s="1"/>
  <c r="C3" i="4" s="1"/>
  <c r="D3" i="4" s="1"/>
  <c r="J3" i="4"/>
  <c r="I3" i="4"/>
  <c r="E3" i="4"/>
  <c r="A3" i="4"/>
  <c r="H16" i="4" l="1"/>
  <c r="H13" i="4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45" i="4"/>
  <c r="V39" i="4"/>
  <c r="V41" i="4" s="1"/>
  <c r="V34" i="4"/>
  <c r="V35" i="4" s="1"/>
  <c r="V42" i="4" l="1"/>
  <c r="V46" i="4" s="1"/>
  <c r="V49" i="4" s="1"/>
  <c r="V47" i="4" l="1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<sst xmlns="http://schemas.openxmlformats.org/spreadsheetml/2006/main" count="46" uniqueCount="41">
  <si>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</si>
  <si>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</si>
  <si>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</si>
  <si>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</si>
  <si>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</si>
  <si>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</si>
  <si>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</si>
  <si>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</si>
  <si>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</si>
  <si>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</si>
  <si>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</si>
  <si>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</si>
  <si>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</si>
  <si>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</si>
  <si>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</si>
  <si>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</si>
  <si>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</si>
  <si>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</si>
  <si>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</si>
  <si>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</si>
  <si>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</si>
  <si>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</si>
  <si>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</si>
  <si>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</si>
  <si>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</si>
  <si>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</si>
  <si>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</si>
  <si>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</si>
  <si>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</si>
  <si>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</si>
  <si>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</si>
  <si>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</si>
  <si>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</si>
  <si>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</si>
  <si>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</si>
  <si>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</si>
  <si>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 xml:space="preserve">Index II BUA </t>
  </si>
  <si>
    <t>Agr CA</t>
  </si>
  <si>
    <t>CA</t>
  </si>
  <si>
    <t>Approx</t>
  </si>
  <si>
    <t>Cosmos Bank ( Naupada ) - SUPRIYA MAHESH AMRUTKAR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</si>
</sst>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1" fillId="4" borderId="0" xfId="0" applyFont="1" applyFill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76200</xdr:rowOff>
    </xdr:from>
    <xdr:to>
      <xdr:col>19</xdr:col>
      <xdr:colOff>107309</xdr:colOff>
      <xdr:row>77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1DBCA-6A21-4D8A-A035-D034E7C8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791825"/>
          <a:ext cx="11794484" cy="571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17</xdr:col>
      <xdr:colOff>68039</xdr:colOff>
      <xdr:row>48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7F12A5-8EF3-4649-8625-FBDEF2BD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0"/>
          <a:ext cx="9774014" cy="9050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307310</xdr:colOff>
      <xdr:row>42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233A1-BD19-469E-8AC0-ED7AEEF4E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85710" cy="7030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97731</xdr:colOff>
      <xdr:row>44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97A41-C94E-42A0-A65C-91E7C1C8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76131" cy="8249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449524</xdr:colOff>
      <xdr:row>52</xdr:row>
      <xdr:rowOff>1309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705A21-ACAF-4810-ABD4-CBE707B5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51124" cy="9383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507363</xdr:colOff>
      <xdr:row>37</xdr:row>
      <xdr:rowOff>67482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13A88-63E6-41E7-8B33-73357215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85763" cy="5782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34" zoomScaleNormal="100" workbookViewId="0">
      <selection activeCell="V55" sqref="V5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8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0" t="s">
        <v>34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/>
      <c r="T2"/>
    </row>
    <row r="3" spans="1:20" x14ac:dyDescent="0.25">
      <c r="A3" s="4">
        <f t="shared" ref="A3:A11" si="0">N3</f>
        <v>0</v>
      </c>
      <c r="B3" s="4">
        <f t="shared" ref="B3:B11" si="1">Q3</f>
        <v>765</v>
      </c>
      <c r="C3" s="4">
        <f>B3*1.2</f>
        <v>918</v>
      </c>
      <c r="D3" s="4">
        <f t="shared" ref="D3:D11" si="2">C3*1.2</f>
        <v>1101.5999999999999</v>
      </c>
      <c r="E3" s="5">
        <f t="shared" ref="E3:E11" si="3">R3</f>
        <v>14300000</v>
      </c>
      <c r="F3" s="9">
        <f t="shared" ref="F3:F11" si="4">ROUND((E3/B3),0)</f>
        <v>18693</v>
      </c>
      <c r="G3" s="9">
        <f t="shared" ref="G3:G11" si="5">ROUND((E3/C3),0)</f>
        <v>15577</v>
      </c>
      <c r="H3" s="9">
        <f t="shared" ref="H3:H11" si="6">ROUND((E3/D3),0)</f>
        <v>12981</v>
      </c>
      <c r="I3" s="4" t="e">
        <f>#REF!</f>
        <v>#REF!</v>
      </c>
      <c r="J3" s="4">
        <f t="shared" ref="J3:J11" si="7">S3</f>
        <v>0</v>
      </c>
      <c r="O3">
        <v>0</v>
      </c>
      <c r="P3">
        <f t="shared" ref="P3:Q11" si="8">O3/1.2</f>
        <v>0</v>
      </c>
      <c r="Q3">
        <v>765</v>
      </c>
      <c r="R3" s="2">
        <v>14300000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1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5">
        <f t="shared" ref="E6:E8" si="14">R6</f>
        <v>0</v>
      </c>
      <c r="F6" s="47" t="e">
        <f t="shared" ref="F6:F8" si="15">ROUND((E6/B6),0)</f>
        <v>#DIV/0!</v>
      </c>
      <c r="G6" s="47" t="e">
        <f t="shared" ref="G6:G8" si="16">ROUND((E6/C6),0)</f>
        <v>#DIV/0!</v>
      </c>
      <c r="H6" s="9" t="e">
        <f t="shared" ref="H6:H8" si="17">ROUND((E6/D6),0)</f>
        <v>#DIV/0!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47" t="e">
        <f t="shared" si="15"/>
        <v>#DIV/0!</v>
      </c>
      <c r="G7" s="47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9" t="e">
        <f t="shared" si="15"/>
        <v>#DIV/0!</v>
      </c>
      <c r="G8" s="9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47" t="e">
        <f t="shared" si="4"/>
        <v>#DIV/0!</v>
      </c>
      <c r="G9" s="47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47" t="e">
        <f t="shared" si="4"/>
        <v>#DIV/0!</v>
      </c>
      <c r="G10" s="47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50" t="s">
        <v>35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</row>
    <row r="13" spans="1:20" ht="14.25" customHeight="1" x14ac:dyDescent="0.25">
      <c r="A13" s="4">
        <f t="shared" ref="A13:A25" si="21">N13</f>
        <v>0</v>
      </c>
      <c r="B13" s="4">
        <f t="shared" ref="B13:B25" si="22">Q13</f>
        <v>500</v>
      </c>
      <c r="C13" s="4">
        <f>B13*1.2</f>
        <v>600</v>
      </c>
      <c r="D13" s="4">
        <f t="shared" ref="D13:D25" si="23">C13*1.2</f>
        <v>720</v>
      </c>
      <c r="E13" s="5">
        <f t="shared" ref="E13:E25" si="24">R13</f>
        <v>13000000</v>
      </c>
      <c r="F13" s="9">
        <f t="shared" ref="F13:F25" si="25">ROUND((E13/B13),0)</f>
        <v>26000</v>
      </c>
      <c r="G13" s="9">
        <f t="shared" ref="G13:G25" si="26">ROUND((E13/C13),0)</f>
        <v>21667</v>
      </c>
      <c r="H13" s="9">
        <f t="shared" ref="H13:H25" si="27">ROUND((E13/D13),0)</f>
        <v>18056</v>
      </c>
      <c r="I13" s="4" t="e">
        <f>#REF!</f>
        <v>#REF!</v>
      </c>
      <c r="J13" s="4">
        <f t="shared" ref="J13:J25" si="28">S13</f>
        <v>0</v>
      </c>
      <c r="O13">
        <v>720</v>
      </c>
      <c r="P13">
        <f t="shared" ref="P13:Q25" si="29">O13/1.2</f>
        <v>600</v>
      </c>
      <c r="Q13">
        <f t="shared" si="29"/>
        <v>500</v>
      </c>
      <c r="R13" s="2">
        <v>13000000</v>
      </c>
    </row>
    <row r="14" spans="1:20" ht="14.25" customHeight="1" x14ac:dyDescent="0.25">
      <c r="A14" s="4">
        <f t="shared" si="21"/>
        <v>0</v>
      </c>
      <c r="B14" s="4">
        <f t="shared" si="22"/>
        <v>791.66666666666674</v>
      </c>
      <c r="C14" s="4">
        <f t="shared" ref="C14:C25" si="30">B14*1.2</f>
        <v>950</v>
      </c>
      <c r="D14" s="4">
        <f t="shared" si="23"/>
        <v>1140</v>
      </c>
      <c r="E14" s="5">
        <f t="shared" si="24"/>
        <v>14400000</v>
      </c>
      <c r="F14" s="9">
        <f t="shared" si="25"/>
        <v>18189</v>
      </c>
      <c r="G14" s="9">
        <f t="shared" si="26"/>
        <v>15158</v>
      </c>
      <c r="H14" s="9">
        <f t="shared" si="27"/>
        <v>12632</v>
      </c>
      <c r="I14" s="4" t="e">
        <f>#REF!</f>
        <v>#REF!</v>
      </c>
      <c r="J14" s="4">
        <f t="shared" si="28"/>
        <v>0</v>
      </c>
      <c r="O14">
        <v>0</v>
      </c>
      <c r="P14">
        <v>950</v>
      </c>
      <c r="Q14">
        <f t="shared" si="29"/>
        <v>791.66666666666674</v>
      </c>
      <c r="R14" s="2">
        <v>14400000</v>
      </c>
    </row>
    <row r="15" spans="1:20" ht="14.25" customHeight="1" x14ac:dyDescent="0.25">
      <c r="A15" s="4">
        <f t="shared" si="21"/>
        <v>0</v>
      </c>
      <c r="B15" s="4">
        <f t="shared" si="22"/>
        <v>750</v>
      </c>
      <c r="C15" s="4">
        <f t="shared" si="30"/>
        <v>900</v>
      </c>
      <c r="D15" s="4">
        <f t="shared" si="23"/>
        <v>1080</v>
      </c>
      <c r="E15" s="5">
        <f t="shared" si="24"/>
        <v>12200000</v>
      </c>
      <c r="F15" s="9">
        <f t="shared" si="25"/>
        <v>16267</v>
      </c>
      <c r="G15" s="9">
        <f t="shared" si="26"/>
        <v>13556</v>
      </c>
      <c r="H15" s="9">
        <f t="shared" si="27"/>
        <v>11296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750</v>
      </c>
      <c r="R15" s="2">
        <v>12200000</v>
      </c>
    </row>
    <row r="16" spans="1:20" ht="14.25" customHeight="1" x14ac:dyDescent="0.25">
      <c r="A16" s="4">
        <f t="shared" si="21"/>
        <v>0</v>
      </c>
      <c r="B16" s="4">
        <f t="shared" si="22"/>
        <v>642.3611111111112</v>
      </c>
      <c r="C16" s="4">
        <f t="shared" si="30"/>
        <v>770.83333333333337</v>
      </c>
      <c r="D16" s="4">
        <f t="shared" si="23"/>
        <v>925</v>
      </c>
      <c r="E16" s="5">
        <f t="shared" si="24"/>
        <v>14000000</v>
      </c>
      <c r="F16" s="47">
        <f t="shared" si="25"/>
        <v>21795</v>
      </c>
      <c r="G16" s="47">
        <f t="shared" si="26"/>
        <v>18162</v>
      </c>
      <c r="H16" s="9">
        <f t="shared" si="27"/>
        <v>15135</v>
      </c>
      <c r="I16" s="4" t="e">
        <f>#REF!</f>
        <v>#REF!</v>
      </c>
      <c r="J16" s="4">
        <f t="shared" si="28"/>
        <v>0</v>
      </c>
      <c r="O16">
        <v>925</v>
      </c>
      <c r="P16">
        <f t="shared" si="29"/>
        <v>770.83333333333337</v>
      </c>
      <c r="Q16">
        <f t="shared" si="29"/>
        <v>642.3611111111112</v>
      </c>
      <c r="R16" s="2">
        <v>14000000</v>
      </c>
    </row>
    <row r="17" spans="1:25" ht="14.25" customHeight="1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47" t="e">
        <f t="shared" si="25"/>
        <v>#DIV/0!</v>
      </c>
      <c r="G17" s="47" t="e">
        <f t="shared" si="26"/>
        <v>#DIV/0!</v>
      </c>
      <c r="H17" s="9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ht="14.25" customHeight="1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ht="14.25" customHeight="1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7" t="e">
        <f t="shared" si="25"/>
        <v>#DIV/0!</v>
      </c>
      <c r="G19" s="47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30"/>
        <v>0</v>
      </c>
      <c r="D20" s="4">
        <f t="shared" si="23"/>
        <v>0</v>
      </c>
      <c r="E20" s="5">
        <f t="shared" si="24"/>
        <v>0</v>
      </c>
      <c r="F20" s="9" t="e">
        <f t="shared" si="25"/>
        <v>#DIV/0!</v>
      </c>
      <c r="G20" s="9" t="e">
        <f t="shared" si="26"/>
        <v>#DIV/0!</v>
      </c>
      <c r="H20" s="9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5">
        <f t="shared" si="24"/>
        <v>0</v>
      </c>
      <c r="F21" s="9" t="e">
        <f t="shared" si="25"/>
        <v>#DIV/0!</v>
      </c>
      <c r="G21" s="9" t="e">
        <f t="shared" si="26"/>
        <v>#DIV/0!</v>
      </c>
      <c r="H21" s="9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5">
        <f t="shared" si="24"/>
        <v>0</v>
      </c>
      <c r="F22" s="47" t="e">
        <f t="shared" si="25"/>
        <v>#DIV/0!</v>
      </c>
      <c r="G22" s="47" t="e">
        <f t="shared" si="26"/>
        <v>#DIV/0!</v>
      </c>
      <c r="H22" s="9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5">
        <f t="shared" si="24"/>
        <v>0</v>
      </c>
      <c r="F23" s="9" t="e">
        <f t="shared" si="25"/>
        <v>#DIV/0!</v>
      </c>
      <c r="G23" s="9" t="e">
        <f t="shared" si="26"/>
        <v>#DIV/0!</v>
      </c>
      <c r="H23" s="9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F30"/>
      <c r="I30" s="4"/>
      <c r="J30" s="4"/>
      <c r="R30" s="2"/>
      <c r="X30" s="7"/>
      <c r="Y30" s="7"/>
    </row>
    <row r="31" spans="1:25" ht="14.25" customHeight="1" x14ac:dyDescent="0.3">
      <c r="E31" t="s">
        <v>37</v>
      </c>
      <c r="F31">
        <v>720</v>
      </c>
      <c r="U31" s="31" t="s">
        <v>20</v>
      </c>
      <c r="V31" s="32"/>
      <c r="W31" s="33"/>
      <c r="X31" s="18"/>
      <c r="Y31" s="7"/>
    </row>
    <row r="32" spans="1:25" ht="38.25" customHeight="1" x14ac:dyDescent="0.3">
      <c r="E32" t="s">
        <v>36</v>
      </c>
      <c r="F32" s="7">
        <v>864</v>
      </c>
      <c r="S32" s="10"/>
      <c r="T32" s="10"/>
      <c r="U32" s="31" t="s">
        <v>21</v>
      </c>
      <c r="V32" s="32">
        <v>2023</v>
      </c>
      <c r="W32" s="33"/>
      <c r="X32" s="18"/>
      <c r="Y32" s="7"/>
    </row>
    <row r="33" spans="6:25" ht="16.5" x14ac:dyDescent="0.3">
      <c r="F33" s="7">
        <f>F32/F31</f>
        <v>1.2</v>
      </c>
      <c r="S33" s="10"/>
      <c r="T33" s="10"/>
      <c r="U33" s="34" t="s">
        <v>22</v>
      </c>
      <c r="V33" s="35">
        <v>2006</v>
      </c>
      <c r="W33" s="33" t="s">
        <v>39</v>
      </c>
      <c r="X33" s="18"/>
      <c r="Y33" s="7"/>
    </row>
    <row r="34" spans="6:25" ht="16.5" x14ac:dyDescent="0.3">
      <c r="G34" s="6"/>
      <c r="H34" s="6"/>
      <c r="S34" s="10"/>
      <c r="T34" s="10"/>
      <c r="U34" s="36" t="s">
        <v>23</v>
      </c>
      <c r="V34" s="35">
        <f>V32-V33</f>
        <v>17</v>
      </c>
      <c r="W34" s="33"/>
      <c r="X34" s="18"/>
      <c r="Y34" s="7"/>
    </row>
    <row r="35" spans="6:25" ht="16.5" x14ac:dyDescent="0.3">
      <c r="S35" s="10"/>
      <c r="T35" s="10"/>
      <c r="U35" s="37"/>
      <c r="V35" s="35">
        <f>V34-60</f>
        <v>-43</v>
      </c>
      <c r="W35" s="33"/>
      <c r="X35" s="26"/>
      <c r="Y35" s="7"/>
    </row>
    <row r="36" spans="6:25" ht="16.5" x14ac:dyDescent="0.3">
      <c r="S36" s="10"/>
      <c r="T36" s="10"/>
      <c r="U36" s="37" t="s">
        <v>24</v>
      </c>
      <c r="V36" s="38">
        <f>864*2500</f>
        <v>2160000</v>
      </c>
      <c r="W36" s="33"/>
      <c r="X36" s="26"/>
      <c r="Y36" s="7"/>
    </row>
    <row r="37" spans="6:25" ht="16.5" x14ac:dyDescent="0.3">
      <c r="S37" s="10"/>
      <c r="T37" s="10"/>
      <c r="U37" s="37" t="s">
        <v>25</v>
      </c>
      <c r="V37" s="35"/>
      <c r="W37" s="33"/>
      <c r="X37" s="26"/>
      <c r="Y37" s="7"/>
    </row>
    <row r="38" spans="6:25" ht="39" customHeight="1" x14ac:dyDescent="0.3">
      <c r="P38" s="48" t="s">
        <v>40</v>
      </c>
      <c r="Q38" s="49"/>
      <c r="R38" s="49"/>
      <c r="S38" s="49"/>
      <c r="U38" s="37"/>
      <c r="V38" s="35"/>
      <c r="W38" s="33"/>
      <c r="X38" s="26"/>
      <c r="Y38" s="7"/>
    </row>
    <row r="39" spans="6:25" ht="16.5" x14ac:dyDescent="0.3">
      <c r="U39" s="37" t="s">
        <v>26</v>
      </c>
      <c r="V39" s="39">
        <f>100-10</f>
        <v>90</v>
      </c>
      <c r="W39" s="33"/>
      <c r="X39" s="27"/>
      <c r="Y39" s="7"/>
    </row>
    <row r="40" spans="6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1" t="s">
        <v>27</v>
      </c>
      <c r="V40" s="35">
        <f>V39*17/60</f>
        <v>25.5</v>
      </c>
      <c r="W40" s="33"/>
      <c r="X40" s="18"/>
      <c r="Y40" s="7"/>
    </row>
    <row r="41" spans="6:25" ht="16.5" x14ac:dyDescent="0.3">
      <c r="Q41">
        <f>N29</f>
        <v>0</v>
      </c>
      <c r="R41" s="15">
        <f>N27</f>
        <v>0</v>
      </c>
      <c r="S41" s="15">
        <f>R41*Q41</f>
        <v>0</v>
      </c>
      <c r="U41" s="31"/>
      <c r="V41" s="40">
        <f>V40%</f>
        <v>0.255</v>
      </c>
      <c r="W41" s="33"/>
      <c r="X41" s="18"/>
      <c r="Y41" s="7"/>
    </row>
    <row r="42" spans="6:25" ht="16.5" x14ac:dyDescent="0.3">
      <c r="R42" s="6" t="s">
        <v>18</v>
      </c>
      <c r="S42" s="16">
        <f>SUM(S41:S41)</f>
        <v>0</v>
      </c>
      <c r="U42" s="31" t="s">
        <v>28</v>
      </c>
      <c r="V42" s="41">
        <f>ROUND((V36*V41),0)</f>
        <v>550800</v>
      </c>
      <c r="W42" s="33"/>
      <c r="X42" s="18"/>
      <c r="Y42" s="7"/>
    </row>
    <row r="43" spans="6:25" ht="16.5" x14ac:dyDescent="0.3">
      <c r="R43" s="6" t="s">
        <v>13</v>
      </c>
      <c r="S43" s="16">
        <f>S42*90%</f>
        <v>0</v>
      </c>
      <c r="U43" s="31" t="s">
        <v>38</v>
      </c>
      <c r="V43" s="41">
        <v>720</v>
      </c>
      <c r="W43" s="33"/>
      <c r="X43" s="18"/>
      <c r="Y43" s="7"/>
    </row>
    <row r="44" spans="6:25" ht="16.5" x14ac:dyDescent="0.3">
      <c r="R44" s="6" t="s">
        <v>19</v>
      </c>
      <c r="S44" s="16">
        <f>S42*80%</f>
        <v>0</v>
      </c>
      <c r="U44" s="37" t="s">
        <v>17</v>
      </c>
      <c r="V44" s="35">
        <v>21000</v>
      </c>
      <c r="W44" s="33"/>
      <c r="X44" s="18"/>
      <c r="Y44" s="7"/>
    </row>
    <row r="45" spans="6:25" ht="16.5" x14ac:dyDescent="0.3">
      <c r="S45" s="10"/>
      <c r="T45" s="10"/>
      <c r="U45" s="37" t="s">
        <v>29</v>
      </c>
      <c r="V45" s="38">
        <f>V44*V43</f>
        <v>15120000</v>
      </c>
      <c r="W45" s="33"/>
      <c r="X45" s="26"/>
      <c r="Y45" s="7"/>
    </row>
    <row r="46" spans="6:25" ht="16.5" x14ac:dyDescent="0.3">
      <c r="S46" s="10"/>
      <c r="T46" s="10"/>
      <c r="U46" s="42" t="s">
        <v>30</v>
      </c>
      <c r="V46" s="43">
        <f>V45-V42</f>
        <v>14569200</v>
      </c>
      <c r="W46" s="44"/>
      <c r="X46" s="26"/>
      <c r="Y46" s="7"/>
    </row>
    <row r="47" spans="6:25" ht="16.5" x14ac:dyDescent="0.3">
      <c r="P47" s="13" t="s">
        <v>14</v>
      </c>
      <c r="S47" s="10"/>
      <c r="T47" s="11"/>
      <c r="U47" s="42" t="s">
        <v>31</v>
      </c>
      <c r="V47" s="43">
        <f>V46*0.9</f>
        <v>13112280</v>
      </c>
      <c r="W47" s="33"/>
      <c r="X47" s="28"/>
      <c r="Y47" s="7"/>
    </row>
    <row r="48" spans="6:25" ht="16.5" x14ac:dyDescent="0.3">
      <c r="S48" s="11"/>
      <c r="T48" s="10"/>
      <c r="U48" s="42" t="s">
        <v>32</v>
      </c>
      <c r="V48" s="45">
        <f>V46*0.8</f>
        <v>11655360</v>
      </c>
      <c r="W48" s="33"/>
      <c r="X48" s="29"/>
      <c r="Y48" s="7"/>
    </row>
    <row r="49" spans="15:25" ht="16.5" x14ac:dyDescent="0.3">
      <c r="S49" s="10"/>
      <c r="T49" s="10"/>
      <c r="U49" s="42" t="s">
        <v>33</v>
      </c>
      <c r="V49" s="46">
        <f>V46*0.03/12</f>
        <v>36423</v>
      </c>
      <c r="W49" s="33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2">
    <mergeCell ref="A12:R12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N9" sqref="N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2023-12-30T05:13:27Z</dcterms:modified>
</cp:coreProperties>
</file>