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EA125B5-716A-4566-9109-ECE3CF66BA8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 Cal" sheetId="4" r:id="rId1"/>
    <sheet name="2001-rate" sheetId="5" r:id="rId2"/>
    <sheet name="2022-RR" sheetId="6" r:id="rId3"/>
  </sheets>
  <calcPr calcId="191029"/>
</workbook>
</file>

<file path=xl/calcChain.xml><?xml version="1.0" encoding="utf-8"?>
<calcChain xmlns="http://schemas.openxmlformats.org/spreadsheetml/2006/main">
  <c r="C33" i="4" l="1"/>
  <c r="C30" i="4"/>
  <c r="B10" i="4"/>
  <c r="C9" i="4"/>
  <c r="C18" i="4"/>
  <c r="I6" i="4"/>
  <c r="G15" i="4"/>
  <c r="G14" i="4"/>
  <c r="G21" i="4"/>
  <c r="G16" i="4"/>
  <c r="G13" i="4"/>
  <c r="G17" i="4" l="1"/>
  <c r="G18" i="4" s="1"/>
  <c r="C21" i="4" l="1"/>
  <c r="C10" i="4"/>
  <c r="C14" i="4" s="1"/>
  <c r="T35" i="4" l="1"/>
  <c r="C16" i="4" l="1"/>
  <c r="C23" i="4"/>
  <c r="C7" i="4"/>
  <c r="D7" i="4" s="1"/>
  <c r="C17" i="4" l="1"/>
  <c r="C19" i="4"/>
  <c r="C25" i="4" l="1"/>
  <c r="G27" i="4" l="1"/>
  <c r="C27" i="4" s="1"/>
  <c r="C29" i="4" s="1"/>
  <c r="G28" i="4"/>
  <c r="C34" i="4" l="1"/>
  <c r="C31" i="4" l="1"/>
</calcChain>
</file>

<file path=xl/sharedStrings.xml><?xml version="1.0" encoding="utf-8"?>
<sst xmlns="http://schemas.openxmlformats.org/spreadsheetml/2006/main" count="44" uniqueCount="44">
  <si>
    <t>Year of Construction</t>
  </si>
  <si>
    <t>Age of Building</t>
  </si>
  <si>
    <t>Depreciation</t>
  </si>
  <si>
    <t>Amount of Depreciation</t>
  </si>
  <si>
    <t>Depreciated Fair Market Value</t>
  </si>
  <si>
    <t>Stamp Duty</t>
  </si>
  <si>
    <t>Registration Charges</t>
  </si>
  <si>
    <t>Value of Property as on Year</t>
  </si>
  <si>
    <t>Current Year</t>
  </si>
  <si>
    <t>Sq.FT.</t>
  </si>
  <si>
    <t>Sq.M.</t>
  </si>
  <si>
    <t>Ready Reckoner</t>
  </si>
  <si>
    <t xml:space="preserve">RR 2001 </t>
  </si>
  <si>
    <t xml:space="preserve">Total </t>
  </si>
  <si>
    <t>Value of the flat (BU area * Rate)</t>
  </si>
  <si>
    <t>Page No.</t>
  </si>
  <si>
    <t>Zone No.</t>
  </si>
  <si>
    <t xml:space="preserve">{(100-10) x54}/60.00 </t>
  </si>
  <si>
    <t>19°06'02.8"N 72°53'05.2"E</t>
  </si>
  <si>
    <t>11901	Mr. Ravi Inani, Mrs. Kavita Inani &amp; Mr. Ramanuj Inani - Residential Flat No. 902, 9th Floor, Wing - B, "Runwal Elina", Mehra Compound, Near Vijay Print, Opp. Orbit Residency Park, oﬀ Andheri Kurla Road, Village - Mohali, Sakinaka, Andheri (East), PIN Code - 400 072, State - Maharashtra, Country - India.	16176000</t>
  </si>
  <si>
    <t>1-A</t>
  </si>
  <si>
    <t>Industrial</t>
  </si>
  <si>
    <t>load bearing structure</t>
  </si>
  <si>
    <t>Stamp duty -10%</t>
  </si>
  <si>
    <t>Reg. - 1%</t>
  </si>
  <si>
    <t xml:space="preserve"> Cost of Acquisition </t>
  </si>
  <si>
    <t>mca - sqm</t>
  </si>
  <si>
    <t>area in sqft</t>
  </si>
  <si>
    <t>As per Surrender Deed</t>
  </si>
  <si>
    <t>ca</t>
  </si>
  <si>
    <t>2 rooms</t>
  </si>
  <si>
    <t>TOTAL</t>
  </si>
  <si>
    <t>BUA</t>
  </si>
  <si>
    <t>Rate for Cost of Construction (For shed &amp; Room)</t>
  </si>
  <si>
    <t>Area of shed &amp; Room</t>
  </si>
  <si>
    <t>Cost of Construction of Shed &amp; Room</t>
  </si>
  <si>
    <t>Shed &amp; Room</t>
  </si>
  <si>
    <t xml:space="preserve">Indexed Cost of Acquisition - Tenant </t>
  </si>
  <si>
    <t>Carpet Area</t>
  </si>
  <si>
    <t>Built - Up Area (20% Loading on Carpet Area)</t>
  </si>
  <si>
    <t>Share of Tenant (66.67%)</t>
  </si>
  <si>
    <t>Share of Landlord (33.33%)</t>
  </si>
  <si>
    <t>Anand Silk Mill</t>
  </si>
  <si>
    <t>Indexation - 2023-24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</si>
</sst>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4">
    <xf numFmtId="0" fontId="0" fillId="0" borderId="0" xfId="0"/>
    <xf numFmtId="43" fontId="0" fillId="0" borderId="0" xfId="1" applyFont="1"/>
    <xf numFmtId="43" fontId="0" fillId="0" borderId="0" xfId="0" applyNumberFormat="1"/>
    <xf numFmtId="49" fontId="0" fillId="0" borderId="0" xfId="0" applyNumberFormat="1"/>
    <xf numFmtId="0" fontId="5" fillId="0" borderId="0" xfId="0" applyFont="1"/>
    <xf numFmtId="0" fontId="2" fillId="0" borderId="0" xfId="0" applyFont="1" applyAlignment="1">
      <alignment horizontal="center"/>
    </xf>
    <xf numFmtId="3" fontId="0" fillId="0" borderId="0" xfId="0" applyNumberFormat="1"/>
    <xf numFmtId="0" fontId="7" fillId="0" borderId="0" xfId="0" applyFont="1"/>
    <xf numFmtId="0" fontId="8" fillId="0" borderId="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10" fillId="0" borderId="0" xfId="0" applyFont="1" applyAlignment="1">
      <alignment vertical="center" wrapText="1"/>
    </xf>
    <xf numFmtId="0" fontId="0" fillId="0" borderId="8" xfId="0" applyFont="1" applyBorder="1"/>
    <xf numFmtId="0" fontId="0" fillId="0" borderId="9" xfId="0" applyFont="1" applyBorder="1"/>
    <xf numFmtId="0" fontId="0" fillId="0" borderId="0" xfId="0" applyFont="1" applyBorder="1"/>
    <xf numFmtId="0" fontId="0" fillId="0" borderId="12" xfId="0" applyFont="1" applyBorder="1"/>
    <xf numFmtId="0" fontId="0" fillId="0" borderId="0" xfId="0" applyFont="1"/>
    <xf numFmtId="0" fontId="0" fillId="7" borderId="0" xfId="0" applyFill="1" applyBorder="1"/>
    <xf numFmtId="0" fontId="1" fillId="7" borderId="0" xfId="0" applyFont="1" applyFill="1" applyBorder="1" applyAlignment="1">
      <alignment horizontal="right"/>
    </xf>
    <xf numFmtId="43" fontId="1" fillId="7" borderId="0" xfId="1" applyFont="1" applyFill="1" applyBorder="1"/>
    <xf numFmtId="0" fontId="1" fillId="7" borderId="0" xfId="0" applyFont="1" applyFill="1" applyBorder="1"/>
    <xf numFmtId="2" fontId="1" fillId="7" borderId="0" xfId="0" applyNumberFormat="1" applyFont="1" applyFill="1" applyBorder="1"/>
    <xf numFmtId="10" fontId="1" fillId="7" borderId="0" xfId="1" applyNumberFormat="1" applyFont="1" applyFill="1" applyBorder="1"/>
    <xf numFmtId="43" fontId="1" fillId="7" borderId="0" xfId="0" applyNumberFormat="1" applyFont="1" applyFill="1" applyBorder="1"/>
    <xf numFmtId="43" fontId="11" fillId="7" borderId="0" xfId="0" applyNumberFormat="1" applyFont="1" applyFill="1" applyBorder="1"/>
    <xf numFmtId="0" fontId="12" fillId="7" borderId="0" xfId="0" applyFont="1" applyFill="1" applyBorder="1" applyAlignment="1">
      <alignment horizontal="center"/>
    </xf>
    <xf numFmtId="0" fontId="0" fillId="7" borderId="0" xfId="0" applyFont="1" applyFill="1"/>
    <xf numFmtId="43" fontId="0" fillId="7" borderId="0" xfId="0" applyNumberFormat="1" applyFont="1" applyFill="1"/>
    <xf numFmtId="0" fontId="3" fillId="9" borderId="1" xfId="0" applyFont="1" applyFill="1" applyBorder="1" applyAlignment="1">
      <alignment horizontal="center"/>
    </xf>
    <xf numFmtId="0" fontId="0" fillId="9" borderId="0" xfId="0" applyFont="1" applyFill="1"/>
    <xf numFmtId="0" fontId="0" fillId="9" borderId="2" xfId="0" applyFont="1" applyFill="1" applyBorder="1" applyAlignment="1">
      <alignment horizontal="center"/>
    </xf>
    <xf numFmtId="0" fontId="0" fillId="9" borderId="3" xfId="0" applyFont="1" applyFill="1" applyBorder="1" applyAlignment="1">
      <alignment horizontal="center"/>
    </xf>
    <xf numFmtId="43" fontId="0" fillId="9" borderId="0" xfId="0" applyNumberFormat="1" applyFont="1" applyFill="1"/>
    <xf numFmtId="0" fontId="6" fillId="9" borderId="0" xfId="0" applyFont="1" applyFill="1" applyBorder="1" applyAlignment="1">
      <alignment horizontal="right"/>
    </xf>
    <xf numFmtId="43" fontId="0" fillId="9" borderId="0" xfId="0" applyNumberFormat="1" applyFill="1"/>
    <xf numFmtId="0" fontId="0" fillId="4" borderId="9" xfId="0" applyFont="1" applyFill="1" applyBorder="1"/>
    <xf numFmtId="0" fontId="0" fillId="5" borderId="0" xfId="0" applyFont="1" applyFill="1" applyBorder="1"/>
    <xf numFmtId="0" fontId="0" fillId="5" borderId="9" xfId="0" applyFont="1" applyFill="1" applyBorder="1"/>
    <xf numFmtId="0" fontId="0" fillId="5" borderId="8" xfId="0" applyFont="1" applyFill="1" applyBorder="1"/>
    <xf numFmtId="0" fontId="0" fillId="5" borderId="0" xfId="0" applyFont="1" applyFill="1" applyBorder="1" applyAlignment="1">
      <alignment horizontal="right"/>
    </xf>
    <xf numFmtId="0" fontId="0" fillId="5" borderId="9" xfId="0" applyFont="1" applyFill="1" applyBorder="1" applyAlignment="1">
      <alignment horizontal="right"/>
    </xf>
    <xf numFmtId="0" fontId="0" fillId="7" borderId="0" xfId="0" applyFont="1" applyFill="1" applyAlignment="1">
      <alignment horizontal="right"/>
    </xf>
    <xf numFmtId="0" fontId="0" fillId="5" borderId="8" xfId="0" applyFont="1" applyFill="1" applyBorder="1" applyAlignment="1">
      <alignment horizontal="center" vertical="top"/>
    </xf>
    <xf numFmtId="0" fontId="0" fillId="3" borderId="0" xfId="0" applyFont="1" applyFill="1" applyBorder="1"/>
    <xf numFmtId="43" fontId="0" fillId="3" borderId="9" xfId="1" applyFont="1" applyFill="1" applyBorder="1"/>
    <xf numFmtId="43" fontId="0" fillId="7" borderId="0" xfId="1" applyFont="1" applyFill="1"/>
    <xf numFmtId="0" fontId="2" fillId="3" borderId="8" xfId="0" applyFont="1" applyFill="1" applyBorder="1"/>
    <xf numFmtId="0" fontId="0" fillId="3" borderId="9" xfId="0" applyFont="1" applyFill="1" applyBorder="1"/>
    <xf numFmtId="0" fontId="0" fillId="3" borderId="8" xfId="0" applyFont="1" applyFill="1" applyBorder="1"/>
    <xf numFmtId="0" fontId="13" fillId="3" borderId="8" xfId="0" applyFont="1" applyFill="1" applyBorder="1"/>
    <xf numFmtId="10" fontId="0" fillId="7" borderId="0" xfId="1" applyNumberFormat="1" applyFont="1" applyFill="1"/>
    <xf numFmtId="43" fontId="0" fillId="5" borderId="9" xfId="0" applyNumberFormat="1" applyFont="1" applyFill="1" applyBorder="1"/>
    <xf numFmtId="0" fontId="0" fillId="6" borderId="0" xfId="0" applyFont="1" applyFill="1" applyBorder="1"/>
    <xf numFmtId="0" fontId="0" fillId="6" borderId="9" xfId="0" applyFont="1" applyFill="1" applyBorder="1"/>
    <xf numFmtId="0" fontId="0" fillId="6" borderId="8" xfId="0" applyFont="1" applyFill="1" applyBorder="1"/>
    <xf numFmtId="43" fontId="0" fillId="6" borderId="9" xfId="1" applyFont="1" applyFill="1" applyBorder="1"/>
    <xf numFmtId="0" fontId="2" fillId="2" borderId="0" xfId="0" applyFont="1" applyFill="1" applyBorder="1"/>
    <xf numFmtId="43" fontId="2" fillId="2" borderId="9" xfId="0" applyNumberFormat="1" applyFont="1" applyFill="1" applyBorder="1"/>
    <xf numFmtId="43" fontId="2" fillId="7" borderId="0" xfId="0" applyNumberFormat="1" applyFont="1" applyFill="1"/>
    <xf numFmtId="0" fontId="2" fillId="2" borderId="8" xfId="0" applyFont="1" applyFill="1" applyBorder="1"/>
    <xf numFmtId="43" fontId="2" fillId="8" borderId="9" xfId="0" applyNumberFormat="1" applyFont="1" applyFill="1" applyBorder="1"/>
    <xf numFmtId="43" fontId="0" fillId="3" borderId="9" xfId="0" applyNumberFormat="1" applyFont="1" applyFill="1" applyBorder="1"/>
    <xf numFmtId="43" fontId="0" fillId="0" borderId="0" xfId="0" applyNumberFormat="1" applyFont="1"/>
    <xf numFmtId="43" fontId="2" fillId="3" borderId="9" xfId="1" applyFont="1" applyFill="1" applyBorder="1"/>
    <xf numFmtId="43" fontId="2" fillId="7" borderId="0" xfId="1" applyFont="1" applyFill="1"/>
    <xf numFmtId="164" fontId="0" fillId="0" borderId="0" xfId="0" applyNumberFormat="1" applyFont="1" applyBorder="1"/>
    <xf numFmtId="164" fontId="0" fillId="0" borderId="11" xfId="0" applyNumberFormat="1" applyFont="1" applyBorder="1"/>
    <xf numFmtId="0" fontId="8" fillId="0" borderId="8" xfId="0" applyFont="1" applyBorder="1"/>
    <xf numFmtId="0" fontId="8" fillId="0" borderId="10" xfId="0" applyFont="1" applyBorder="1"/>
    <xf numFmtId="0" fontId="2" fillId="8" borderId="8" xfId="0" applyFont="1" applyFill="1" applyBorder="1"/>
    <xf numFmtId="0" fontId="2" fillId="8" borderId="0" xfId="0" applyFont="1" applyFill="1" applyBorder="1"/>
    <xf numFmtId="43" fontId="2" fillId="8" borderId="0" xfId="0" applyNumberFormat="1" applyFont="1" applyFill="1"/>
    <xf numFmtId="0" fontId="0" fillId="2" borderId="0" xfId="0" applyFill="1"/>
    <xf numFmtId="0" fontId="0" fillId="2" borderId="0" xfId="0" applyFont="1" applyFill="1"/>
    <xf numFmtId="43" fontId="0" fillId="2" borderId="0" xfId="1" applyFont="1" applyFill="1"/>
    <xf numFmtId="0" fontId="2" fillId="2" borderId="0" xfId="0" applyFont="1" applyFill="1"/>
    <xf numFmtId="43" fontId="2" fillId="2" borderId="0" xfId="1" applyFont="1" applyFill="1"/>
    <xf numFmtId="2" fontId="1" fillId="3" borderId="9" xfId="0" applyNumberFormat="1" applyFont="1" applyFill="1" applyBorder="1"/>
    <xf numFmtId="0" fontId="0" fillId="0" borderId="0" xfId="0" applyFont="1" applyAlignment="1">
      <alignment horizontal="right" indent="1"/>
    </xf>
    <xf numFmtId="0" fontId="14" fillId="0" borderId="0" xfId="0" applyFont="1" applyAlignment="1">
      <alignment horizontal="center"/>
    </xf>
    <xf numFmtId="2" fontId="6" fillId="0" borderId="0" xfId="0" applyNumberFormat="1" applyFont="1" applyAlignment="1">
      <alignment horizontal="right" indent="1"/>
    </xf>
    <xf numFmtId="0" fontId="6" fillId="0" borderId="0" xfId="0" applyFont="1"/>
    <xf numFmtId="2" fontId="6" fillId="0" borderId="0" xfId="0" applyNumberFormat="1" applyFont="1" applyAlignment="1">
      <alignment horizontal="center"/>
    </xf>
    <xf numFmtId="43" fontId="14" fillId="0" borderId="0" xfId="1" applyFont="1"/>
    <xf numFmtId="0" fontId="8" fillId="0" borderId="0" xfId="0" applyFont="1" applyFill="1" applyBorder="1" applyAlignment="1">
      <alignment horizontal="justify" vertical="center" wrapText="1"/>
    </xf>
    <xf numFmtId="0" fontId="2" fillId="0" borderId="0" xfId="0" applyFont="1"/>
    <xf numFmtId="0" fontId="3" fillId="0" borderId="0" xfId="0" applyFont="1"/>
    <xf numFmtId="0" fontId="2" fillId="3" borderId="0" xfId="0" applyFont="1" applyFill="1" applyBorder="1"/>
    <xf numFmtId="0" fontId="2" fillId="0" borderId="8" xfId="0" applyFont="1" applyBorder="1"/>
    <xf numFmtId="0" fontId="2" fillId="0" borderId="0" xfId="0" applyFont="1" applyBorder="1"/>
    <xf numFmtId="43" fontId="2" fillId="0" borderId="9" xfId="1" applyFont="1" applyBorder="1"/>
    <xf numFmtId="10" fontId="1" fillId="3" borderId="9" xfId="2" applyNumberFormat="1" applyFont="1" applyFill="1" applyBorder="1"/>
    <xf numFmtId="9" fontId="0" fillId="7" borderId="0" xfId="2" applyFont="1" applyFill="1"/>
    <xf numFmtId="0" fontId="0" fillId="5" borderId="8" xfId="0" applyFont="1" applyFill="1" applyBorder="1" applyAlignment="1">
      <alignment vertical="top"/>
    </xf>
    <xf numFmtId="0" fontId="0" fillId="5" borderId="8" xfId="0" applyFont="1" applyFill="1" applyBorder="1" applyAlignment="1">
      <alignment vertical="top" wrapText="1"/>
    </xf>
    <xf numFmtId="43" fontId="0" fillId="5" borderId="0" xfId="1" applyFont="1" applyFill="1" applyBorder="1" applyAlignment="1">
      <alignment horizontal="right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995375</xdr:colOff>
      <xdr:row>11</xdr:row>
      <xdr:rowOff>99392</xdr:rowOff>
    </xdr:from>
    <xdr:to>
      <xdr:col>24</xdr:col>
      <xdr:colOff>394950</xdr:colOff>
      <xdr:row>47</xdr:row>
      <xdr:rowOff>169954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7418" y="2261153"/>
          <a:ext cx="11690966" cy="7011388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48</xdr:row>
      <xdr:rowOff>0</xdr:rowOff>
    </xdr:from>
    <xdr:to>
      <xdr:col>23</xdr:col>
      <xdr:colOff>222500</xdr:colOff>
      <xdr:row>86</xdr:row>
      <xdr:rowOff>75286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62147" y="9222441"/>
          <a:ext cx="12952382" cy="73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16</xdr:col>
      <xdr:colOff>92523</xdr:colOff>
      <xdr:row>46</xdr:row>
      <xdr:rowOff>20143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EA6726-2871-4BE0-8B00-96FC87B47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235" y="952500"/>
          <a:ext cx="8564170" cy="78306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15</xdr:col>
      <xdr:colOff>363192</xdr:colOff>
      <xdr:row>37</xdr:row>
      <xdr:rowOff>48536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3435EE-86AD-4448-B96A-5015BDC17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71500"/>
          <a:ext cx="8897592" cy="6525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5"/>
  <sheetViews>
    <sheetView tabSelected="1" topLeftCell="A9" zoomScale="115" zoomScaleNormal="115" workbookViewId="0">
      <selection activeCell="G31" sqref="G31"/>
    </sheetView>
  </sheetViews>
  <sheetFormatPr defaultRowHeight="15" x14ac:dyDescent="0.25"/>
  <cols>
    <col min="1" max="1" width="22.85546875" style="17" customWidth="1"/>
    <col min="2" max="2" width="22" style="17" customWidth="1"/>
    <col min="3" max="3" width="18" style="17" customWidth="1"/>
    <col min="4" max="4" width="21.7109375" style="27" bestFit="1" customWidth="1"/>
    <col min="5" max="5" width="4.28515625" style="18" customWidth="1"/>
    <col min="6" max="6" width="18" customWidth="1"/>
    <col min="7" max="7" width="17.140625" customWidth="1"/>
    <col min="8" max="8" width="23.140625" customWidth="1"/>
    <col min="9" max="9" width="12.7109375" customWidth="1"/>
    <col min="10" max="10" width="19.85546875" customWidth="1"/>
  </cols>
  <sheetData>
    <row r="1" spans="1:11" x14ac:dyDescent="0.25">
      <c r="G1" t="s">
        <v>18</v>
      </c>
    </row>
    <row r="2" spans="1:11" ht="27" customHeight="1" thickBot="1" x14ac:dyDescent="0.35">
      <c r="A2" s="97" t="s">
        <v>42</v>
      </c>
      <c r="B2" s="98"/>
      <c r="C2" s="99"/>
      <c r="E2" s="26"/>
      <c r="F2" s="12"/>
      <c r="G2" s="87" t="s">
        <v>28</v>
      </c>
    </row>
    <row r="3" spans="1:11" ht="15" customHeight="1" thickBot="1" x14ac:dyDescent="0.3">
      <c r="A3" s="100" t="s">
        <v>7</v>
      </c>
      <c r="B3" s="101"/>
      <c r="C3" s="36">
        <v>2001</v>
      </c>
      <c r="H3" s="8" t="s">
        <v>29</v>
      </c>
      <c r="I3" s="9">
        <v>1200</v>
      </c>
    </row>
    <row r="4" spans="1:11" ht="17.25" thickBot="1" x14ac:dyDescent="0.3">
      <c r="A4" s="39"/>
      <c r="B4" s="37"/>
      <c r="C4" s="38"/>
      <c r="H4" s="10" t="s">
        <v>30</v>
      </c>
      <c r="I4" s="11">
        <v>200</v>
      </c>
      <c r="K4" s="3"/>
    </row>
    <row r="5" spans="1:11" ht="17.25" thickBot="1" x14ac:dyDescent="0.3">
      <c r="A5" s="39" t="s">
        <v>8</v>
      </c>
      <c r="B5" s="37"/>
      <c r="C5" s="38">
        <v>2001</v>
      </c>
      <c r="F5" s="29" t="s">
        <v>12</v>
      </c>
      <c r="G5" s="30"/>
      <c r="H5" s="10" t="s">
        <v>31</v>
      </c>
      <c r="I5" s="11">
        <v>1400</v>
      </c>
      <c r="J5" s="103"/>
      <c r="K5" s="103"/>
    </row>
    <row r="6" spans="1:11" ht="16.5" x14ac:dyDescent="0.25">
      <c r="A6" s="39" t="s">
        <v>0</v>
      </c>
      <c r="B6" s="37"/>
      <c r="C6" s="38">
        <v>1948</v>
      </c>
      <c r="F6" s="31" t="s">
        <v>15</v>
      </c>
      <c r="G6" s="30">
        <v>49</v>
      </c>
      <c r="H6" s="85" t="s">
        <v>32</v>
      </c>
      <c r="I6" s="86">
        <f>I5*1.2</f>
        <v>1680</v>
      </c>
    </row>
    <row r="7" spans="1:11" ht="16.5" x14ac:dyDescent="0.25">
      <c r="A7" s="39" t="s">
        <v>1</v>
      </c>
      <c r="B7" s="40"/>
      <c r="C7" s="38">
        <f>C5-C6</f>
        <v>53</v>
      </c>
      <c r="D7" s="27">
        <f>C7-60</f>
        <v>-7</v>
      </c>
      <c r="F7" s="31" t="s">
        <v>16</v>
      </c>
      <c r="G7" s="30" t="s">
        <v>20</v>
      </c>
      <c r="H7" s="85"/>
    </row>
    <row r="8" spans="1:11" x14ac:dyDescent="0.25">
      <c r="A8" s="94" t="s">
        <v>34</v>
      </c>
      <c r="B8" s="40" t="s">
        <v>9</v>
      </c>
      <c r="C8" s="41" t="s">
        <v>10</v>
      </c>
      <c r="D8" s="42"/>
      <c r="E8" s="19"/>
      <c r="F8" s="32" t="s">
        <v>21</v>
      </c>
      <c r="G8" s="33">
        <v>23800</v>
      </c>
    </row>
    <row r="9" spans="1:11" x14ac:dyDescent="0.25">
      <c r="A9" s="94" t="s">
        <v>38</v>
      </c>
      <c r="B9" s="96">
        <v>1400</v>
      </c>
      <c r="C9" s="41">
        <f>ROUND(B9/10.764,2)</f>
        <v>130.06</v>
      </c>
      <c r="D9" s="42"/>
      <c r="E9" s="19"/>
      <c r="F9" s="32"/>
      <c r="G9" s="33"/>
    </row>
    <row r="10" spans="1:11" ht="30" x14ac:dyDescent="0.25">
      <c r="A10" s="95" t="s">
        <v>39</v>
      </c>
      <c r="B10" s="96">
        <f>B9*1.2</f>
        <v>1680</v>
      </c>
      <c r="C10" s="41">
        <f>ROUND(B10/10.764,2)</f>
        <v>156.08000000000001</v>
      </c>
      <c r="D10" s="42"/>
      <c r="E10" s="19"/>
      <c r="F10" s="32"/>
      <c r="G10" s="33"/>
    </row>
    <row r="11" spans="1:11" ht="33.75" customHeight="1" x14ac:dyDescent="0.25">
      <c r="A11" s="43"/>
      <c r="B11" s="40"/>
      <c r="C11" s="41"/>
      <c r="D11" s="42"/>
      <c r="E11" s="19"/>
      <c r="F11" s="34" t="s">
        <v>13</v>
      </c>
      <c r="G11" s="35"/>
      <c r="J11" s="1"/>
    </row>
    <row r="12" spans="1:11" x14ac:dyDescent="0.25">
      <c r="A12" s="47" t="s">
        <v>33</v>
      </c>
      <c r="B12" s="44"/>
      <c r="C12" s="45">
        <v>4500</v>
      </c>
      <c r="D12" s="46" t="s">
        <v>22</v>
      </c>
      <c r="E12" s="20"/>
      <c r="G12" t="s">
        <v>26</v>
      </c>
      <c r="H12" s="2"/>
    </row>
    <row r="13" spans="1:11" x14ac:dyDescent="0.25">
      <c r="A13" s="47"/>
      <c r="B13" s="44"/>
      <c r="C13" s="48"/>
      <c r="E13" s="21"/>
      <c r="G13">
        <f>9.68*11.9</f>
        <v>115.19199999999999</v>
      </c>
    </row>
    <row r="14" spans="1:11" x14ac:dyDescent="0.25">
      <c r="A14" s="49" t="s">
        <v>35</v>
      </c>
      <c r="B14" s="44"/>
      <c r="C14" s="45">
        <f>C10*C12</f>
        <v>702360</v>
      </c>
      <c r="D14" s="46"/>
      <c r="E14" s="20"/>
      <c r="G14">
        <f>7.57*12.6*0.5</f>
        <v>47.691000000000003</v>
      </c>
      <c r="H14" s="4"/>
      <c r="I14" s="4"/>
      <c r="J14" s="4"/>
    </row>
    <row r="15" spans="1:11" x14ac:dyDescent="0.25">
      <c r="A15" s="49"/>
      <c r="B15" s="44"/>
      <c r="C15" s="45"/>
      <c r="D15" s="46"/>
      <c r="E15" s="20"/>
      <c r="F15" s="5"/>
      <c r="G15" s="79">
        <f>4*3.108</f>
        <v>12.432</v>
      </c>
      <c r="H15" s="4"/>
      <c r="I15" s="4"/>
      <c r="J15" s="4"/>
    </row>
    <row r="16" spans="1:11" x14ac:dyDescent="0.25">
      <c r="A16" s="49" t="s">
        <v>2</v>
      </c>
      <c r="B16" s="44"/>
      <c r="C16" s="48">
        <f>100-10</f>
        <v>90</v>
      </c>
      <c r="E16" s="21"/>
      <c r="F16" s="80"/>
      <c r="G16" s="81">
        <f>4.169*3.062</f>
        <v>12.765477999999998</v>
      </c>
      <c r="H16" s="4"/>
      <c r="I16" s="4"/>
      <c r="J16" s="4"/>
    </row>
    <row r="17" spans="1:10" ht="16.5" x14ac:dyDescent="0.3">
      <c r="A17" s="50" t="s">
        <v>17</v>
      </c>
      <c r="B17" s="44"/>
      <c r="C17" s="78">
        <f>C16*C7/60</f>
        <v>79.5</v>
      </c>
      <c r="D17" s="93"/>
      <c r="E17" s="22"/>
      <c r="F17" s="80"/>
      <c r="G17" s="83">
        <f>SUM(G13:G16)</f>
        <v>188.08047799999997</v>
      </c>
      <c r="H17" s="4"/>
      <c r="I17" s="4"/>
      <c r="J17" s="4"/>
    </row>
    <row r="18" spans="1:10" x14ac:dyDescent="0.25">
      <c r="A18" s="49"/>
      <c r="B18" s="44"/>
      <c r="C18" s="92">
        <f>(C16*C7/60)/100</f>
        <v>0.79500000000000004</v>
      </c>
      <c r="D18" s="51"/>
      <c r="E18" s="23"/>
      <c r="F18" s="80" t="s">
        <v>27</v>
      </c>
      <c r="G18" s="84">
        <f>G17*10.764</f>
        <v>2024.4982651919995</v>
      </c>
      <c r="H18" s="102"/>
      <c r="I18" s="102"/>
      <c r="J18" s="102"/>
    </row>
    <row r="19" spans="1:10" x14ac:dyDescent="0.25">
      <c r="A19" s="39" t="s">
        <v>3</v>
      </c>
      <c r="B19" s="37"/>
      <c r="C19" s="52">
        <f>ROUND(C14*C18,0)</f>
        <v>558376</v>
      </c>
      <c r="D19" s="28"/>
      <c r="E19" s="24"/>
      <c r="F19" s="82"/>
      <c r="G19" s="82"/>
    </row>
    <row r="20" spans="1:10" x14ac:dyDescent="0.25">
      <c r="A20" s="55" t="s">
        <v>11</v>
      </c>
      <c r="B20" s="53"/>
      <c r="C20" s="54"/>
      <c r="E20" s="21"/>
    </row>
    <row r="21" spans="1:10" x14ac:dyDescent="0.25">
      <c r="A21" s="55" t="s">
        <v>36</v>
      </c>
      <c r="B21" s="53"/>
      <c r="C21" s="56">
        <f>G8</f>
        <v>23800</v>
      </c>
      <c r="D21" s="46"/>
      <c r="E21" s="20"/>
      <c r="G21">
        <f>7.57*12.6*0.5</f>
        <v>47.691000000000003</v>
      </c>
    </row>
    <row r="22" spans="1:10" x14ac:dyDescent="0.25">
      <c r="A22" s="13"/>
      <c r="B22" s="15"/>
      <c r="C22" s="14"/>
      <c r="E22" s="21"/>
    </row>
    <row r="23" spans="1:10" x14ac:dyDescent="0.25">
      <c r="A23" s="39" t="s">
        <v>14</v>
      </c>
      <c r="B23" s="37"/>
      <c r="C23" s="52">
        <f>C21*C10</f>
        <v>3714704.0000000005</v>
      </c>
      <c r="D23" s="28"/>
      <c r="E23" s="24"/>
    </row>
    <row r="24" spans="1:10" x14ac:dyDescent="0.25">
      <c r="A24" s="39"/>
      <c r="B24" s="37"/>
      <c r="C24" s="52"/>
      <c r="D24" s="28"/>
    </row>
    <row r="25" spans="1:10" x14ac:dyDescent="0.25">
      <c r="A25" s="70" t="s">
        <v>4</v>
      </c>
      <c r="B25" s="71"/>
      <c r="C25" s="61">
        <f>C23-C19</f>
        <v>3156328.0000000005</v>
      </c>
      <c r="D25" s="72"/>
      <c r="E25" s="25"/>
    </row>
    <row r="26" spans="1:10" x14ac:dyDescent="0.25">
      <c r="A26" s="60"/>
      <c r="B26" s="57"/>
      <c r="C26" s="58"/>
      <c r="D26" s="59"/>
      <c r="E26" s="25"/>
    </row>
    <row r="27" spans="1:10" x14ac:dyDescent="0.25">
      <c r="A27" s="49" t="s">
        <v>5</v>
      </c>
      <c r="B27" s="44"/>
      <c r="C27" s="62">
        <f>G27</f>
        <v>315633</v>
      </c>
      <c r="D27" s="28"/>
      <c r="E27" s="18" t="s">
        <v>23</v>
      </c>
      <c r="G27" s="2">
        <f>ROUND(C25*10%,0)</f>
        <v>315633</v>
      </c>
    </row>
    <row r="28" spans="1:10" x14ac:dyDescent="0.25">
      <c r="A28" s="49" t="s">
        <v>6</v>
      </c>
      <c r="B28" s="44"/>
      <c r="C28" s="62">
        <v>20000</v>
      </c>
      <c r="D28" s="28"/>
      <c r="E28" s="18" t="s">
        <v>24</v>
      </c>
      <c r="G28" s="2">
        <f>ROUND(C25*1%,0)</f>
        <v>31563</v>
      </c>
      <c r="J28" s="1"/>
    </row>
    <row r="29" spans="1:10" x14ac:dyDescent="0.25">
      <c r="A29" s="47" t="s">
        <v>25</v>
      </c>
      <c r="B29" s="88"/>
      <c r="C29" s="64">
        <f>C28+C27+C25</f>
        <v>3491961.0000000005</v>
      </c>
      <c r="D29" s="65"/>
      <c r="I29" s="6"/>
    </row>
    <row r="30" spans="1:10" ht="16.5" x14ac:dyDescent="0.3">
      <c r="A30" s="68" t="s">
        <v>40</v>
      </c>
      <c r="B30" s="44"/>
      <c r="C30" s="64">
        <f>ROUND(C29*66.67%,0)</f>
        <v>2328090</v>
      </c>
      <c r="D30" s="65"/>
      <c r="I30" s="6"/>
    </row>
    <row r="31" spans="1:10" ht="16.5" x14ac:dyDescent="0.3">
      <c r="A31" s="69" t="s">
        <v>41</v>
      </c>
      <c r="B31" s="44"/>
      <c r="C31" s="64">
        <f>C29-C30</f>
        <v>1163871.0000000005</v>
      </c>
      <c r="D31" s="65"/>
      <c r="I31" s="6"/>
    </row>
    <row r="32" spans="1:10" x14ac:dyDescent="0.25">
      <c r="A32" s="49" t="s">
        <v>43</v>
      </c>
      <c r="B32" s="44"/>
      <c r="C32" s="45">
        <v>348</v>
      </c>
      <c r="D32" s="46"/>
      <c r="I32" s="6"/>
    </row>
    <row r="33" spans="1:20" x14ac:dyDescent="0.25">
      <c r="A33" s="47" t="s">
        <v>37</v>
      </c>
      <c r="B33" s="88"/>
      <c r="C33" s="64">
        <f>C30*C32/100</f>
        <v>8101753.2000000002</v>
      </c>
      <c r="D33" s="46"/>
      <c r="I33" s="2"/>
    </row>
    <row r="34" spans="1:20" x14ac:dyDescent="0.25">
      <c r="A34" s="89"/>
      <c r="B34" s="90"/>
      <c r="C34" s="91">
        <f>ROUND(C33,0)</f>
        <v>8101753</v>
      </c>
      <c r="D34" s="46"/>
    </row>
    <row r="35" spans="1:20" x14ac:dyDescent="0.25">
      <c r="A35" s="13"/>
      <c r="B35" s="15"/>
      <c r="C35" s="14"/>
      <c r="T35">
        <f>32.91+37.7</f>
        <v>70.61</v>
      </c>
    </row>
    <row r="36" spans="1:20" ht="16.5" x14ac:dyDescent="0.3">
      <c r="A36" s="68"/>
      <c r="B36" s="66"/>
      <c r="C36" s="14"/>
    </row>
    <row r="37" spans="1:20" ht="16.5" x14ac:dyDescent="0.3">
      <c r="A37" s="69"/>
      <c r="B37" s="67"/>
      <c r="C37" s="16"/>
    </row>
    <row r="42" spans="1:20" x14ac:dyDescent="0.25">
      <c r="A42" s="63"/>
      <c r="B42" s="63"/>
      <c r="C42" s="1"/>
    </row>
    <row r="43" spans="1:20" x14ac:dyDescent="0.25">
      <c r="A43" s="1"/>
      <c r="B43" s="63"/>
      <c r="C43" s="1"/>
    </row>
    <row r="44" spans="1:20" x14ac:dyDescent="0.25">
      <c r="A44" s="63"/>
    </row>
    <row r="45" spans="1:20" x14ac:dyDescent="0.25">
      <c r="A45" s="63"/>
    </row>
    <row r="46" spans="1:20" x14ac:dyDescent="0.25">
      <c r="A46" s="1"/>
      <c r="C46" s="1"/>
    </row>
    <row r="47" spans="1:20" x14ac:dyDescent="0.25">
      <c r="A47" s="1"/>
    </row>
    <row r="53" spans="1:2" x14ac:dyDescent="0.25">
      <c r="A53" s="73"/>
      <c r="B53" s="74"/>
    </row>
    <row r="54" spans="1:2" x14ac:dyDescent="0.25">
      <c r="A54" s="73"/>
      <c r="B54" s="75"/>
    </row>
    <row r="55" spans="1:2" x14ac:dyDescent="0.25">
      <c r="A55" s="76"/>
      <c r="B55" s="77"/>
    </row>
  </sheetData>
  <mergeCells count="4">
    <mergeCell ref="A2:C2"/>
    <mergeCell ref="A3:B3"/>
    <mergeCell ref="H18:J18"/>
    <mergeCell ref="J5:K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5" zoomScaleNormal="85" workbookViewId="0">
      <selection activeCell="C6" sqref="C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41"/>
  <sheetViews>
    <sheetView workbookViewId="0">
      <selection activeCell="B4" sqref="B4"/>
    </sheetView>
  </sheetViews>
  <sheetFormatPr defaultRowHeight="15" x14ac:dyDescent="0.25"/>
  <sheetData>
    <row r="1" spans="2:2" x14ac:dyDescent="0.25">
      <c r="B1" t="s">
        <v>19</v>
      </c>
    </row>
    <row r="41" spans="9:9" ht="21" x14ac:dyDescent="0.35">
      <c r="I41" s="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 Cal</vt:lpstr>
      <vt:lpstr>2001-rate</vt:lpstr>
      <vt:lpstr>2022-RR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2024-01-02T08:45:09Z</dcterms:modified>
</cp:coreProperties>
</file>