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rivate Case\Dipti Yogesh Parekh\"/>
    </mc:Choice>
  </mc:AlternateContent>
  <xr:revisionPtr revIDLastSave="0" documentId="13_ncr:1_{CF88C1A2-B135-445A-9F9E-895DAF864B0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H15" i="23"/>
  <c r="K23" i="23"/>
  <c r="H23" i="23"/>
  <c r="K17" i="23"/>
  <c r="H17" i="23"/>
  <c r="K16" i="23"/>
  <c r="K19" i="23" s="1"/>
  <c r="H19" i="23"/>
  <c r="H20" i="23" l="1"/>
  <c r="H25" i="23"/>
  <c r="H21" i="23"/>
  <c r="K25" i="23"/>
  <c r="K21" i="23"/>
  <c r="K20" i="23"/>
  <c r="F17" i="23"/>
  <c r="C17" i="23"/>
  <c r="F84" i="23"/>
  <c r="F23" i="23"/>
  <c r="F7" i="23"/>
  <c r="F8" i="23" s="1"/>
  <c r="F6" i="23"/>
  <c r="F5" i="23"/>
  <c r="F14" i="23" s="1"/>
  <c r="R42" i="4"/>
  <c r="F10" i="23" l="1"/>
  <c r="F11" i="23" s="1"/>
  <c r="F12" i="23"/>
  <c r="F13" i="23" s="1"/>
  <c r="F16" i="23" s="1"/>
  <c r="F19" i="23" s="1"/>
  <c r="F25" i="23" s="1"/>
  <c r="V3" i="4"/>
  <c r="V4" i="4"/>
  <c r="V5" i="4"/>
  <c r="V6" i="4"/>
  <c r="V7" i="4"/>
  <c r="V8" i="4"/>
  <c r="V2" i="4"/>
  <c r="F20" i="23" l="1"/>
  <c r="F21" i="23"/>
  <c r="O54" i="4"/>
  <c r="O53" i="4"/>
  <c r="O52" i="4"/>
  <c r="O48" i="4"/>
  <c r="O47" i="4"/>
  <c r="F54" i="4"/>
  <c r="F53" i="4"/>
  <c r="P8" i="4"/>
  <c r="P7" i="4"/>
  <c r="P6" i="4"/>
  <c r="G44" i="4"/>
  <c r="G41" i="4"/>
  <c r="O49" i="4" l="1"/>
  <c r="O56" i="4" s="1"/>
  <c r="O58" i="4" s="1"/>
  <c r="G47" i="4"/>
  <c r="G46" i="4"/>
  <c r="P5" i="4"/>
  <c r="Q5" i="4" s="1"/>
  <c r="P4" i="4"/>
  <c r="Q4" i="4" s="1"/>
  <c r="B4" i="4" s="1"/>
  <c r="C4" i="4" s="1"/>
  <c r="P2" i="4"/>
  <c r="Q2" i="4" s="1"/>
  <c r="B2" i="4" s="1"/>
  <c r="C2" i="4" s="1"/>
  <c r="B3" i="4"/>
  <c r="P3" i="4"/>
  <c r="G37" i="4"/>
  <c r="G38" i="4" s="1"/>
  <c r="G36" i="4"/>
  <c r="H29" i="4"/>
  <c r="P10" i="4"/>
  <c r="B10" i="4" s="1"/>
  <c r="C10" i="4" s="1"/>
  <c r="J10" i="4"/>
  <c r="I10" i="4"/>
  <c r="Q9" i="4"/>
  <c r="B9" i="4" s="1"/>
  <c r="C9" i="4" s="1"/>
  <c r="D9" i="4" s="1"/>
  <c r="J9" i="4"/>
  <c r="I9" i="4"/>
  <c r="Q8" i="4"/>
  <c r="B8" i="4" s="1"/>
  <c r="C8" i="4" s="1"/>
  <c r="J8" i="4"/>
  <c r="I8" i="4"/>
  <c r="Q7" i="4"/>
  <c r="B7" i="4" s="1"/>
  <c r="J7" i="4"/>
  <c r="I7" i="4"/>
  <c r="Q6" i="4"/>
  <c r="B6" i="4" s="1"/>
  <c r="C6" i="4" s="1"/>
  <c r="J6" i="4"/>
  <c r="I6" i="4"/>
  <c r="J5" i="4"/>
  <c r="I5" i="4"/>
  <c r="J4" i="4"/>
  <c r="I4" i="4"/>
  <c r="J3" i="4"/>
  <c r="I3" i="4"/>
  <c r="J2" i="4"/>
  <c r="I2" i="4"/>
  <c r="G31" i="4"/>
  <c r="G33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C12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O57" i="4" l="1"/>
  <c r="G48" i="4"/>
  <c r="F4" i="4"/>
  <c r="C3" i="4"/>
  <c r="D3" i="4" s="1"/>
  <c r="H3" i="4" s="1"/>
  <c r="F3" i="4"/>
  <c r="F8" i="4"/>
  <c r="D8" i="4"/>
  <c r="G8" i="4"/>
  <c r="C7" i="4"/>
  <c r="D7" i="4" s="1"/>
  <c r="H7" i="4" s="1"/>
  <c r="F7" i="4"/>
  <c r="G9" i="4"/>
  <c r="D4" i="4"/>
  <c r="H4" i="4" s="1"/>
  <c r="G4" i="4"/>
  <c r="H9" i="4"/>
  <c r="F2" i="4"/>
  <c r="G3" i="4"/>
  <c r="F6" i="4"/>
  <c r="H8" i="4"/>
  <c r="F10" i="4"/>
  <c r="G2" i="4"/>
  <c r="G6" i="4"/>
  <c r="F9" i="4"/>
  <c r="G10" i="4"/>
  <c r="G11" i="4"/>
  <c r="G15" i="4"/>
  <c r="D2" i="4"/>
  <c r="H2" i="4" s="1"/>
  <c r="D6" i="4"/>
  <c r="H6" i="4" s="1"/>
  <c r="F13" i="4"/>
  <c r="D10" i="4"/>
  <c r="H10" i="4" s="1"/>
  <c r="D14" i="4"/>
  <c r="G14" i="4"/>
  <c r="F12" i="4"/>
  <c r="G13" i="4"/>
  <c r="H14" i="4"/>
  <c r="H15" i="4"/>
  <c r="H16" i="4"/>
  <c r="F11" i="4"/>
  <c r="G12" i="4"/>
  <c r="H13" i="4"/>
  <c r="F15" i="4"/>
  <c r="H11" i="4"/>
  <c r="C13" i="25"/>
  <c r="D13" i="25" s="1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G50" i="4" l="1"/>
  <c r="G49" i="4"/>
  <c r="G7" i="4"/>
  <c r="C8" i="25"/>
  <c r="C9" i="25" s="1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20" i="24" l="1"/>
  <c r="I22" i="24"/>
  <c r="D5" i="4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<sst xmlns="http://schemas.openxmlformats.org/spreadsheetml/2006/main" count="186" uniqueCount="126">
  <si>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</si>
  <si>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</si>
  <si>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</si>
  <si>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</si>
  <si>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</si>
  <si>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</si>
  <si>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</si>
  <si>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</si>
  <si>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</si>
  <si>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</si>
  <si>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</si>
  <si>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</si>
  <si>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</si>
  <si>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</si>
  <si>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</si>
  <si>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</si>
  <si>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</si>
  <si>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</si>
  <si>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</si>
  <si>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</si>
  <si>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</si>
  <si>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</si>
  <si>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</si>
  <si>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</si>
  <si>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</si>
  <si>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</si>
  <si>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</si>
  <si>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</si>
  <si>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</si>
  <si>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</si>
  <si>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</si>
  <si>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</si>
  <si>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</si>
  <si>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</si>
  <si>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</si>
  <si>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</si>
  <si>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</si>
  <si>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</si>
  <si>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</si>
  <si>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</si>
  <si>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</si>
  <si>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</si>
  <si>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</si>
  <si>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</si>
  <si>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</si>
  <si>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</si>
  <si>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</si>
  <si>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</si>
  <si>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</si>
  <si>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</si>
  <si>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</si>
  <si>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</si>
  <si>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</si>
  <si>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</si>
  <si>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</si>
  <si>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</si>
  <si>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</si>
  <si>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</si>
  <si>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</si>
  <si>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</si>
  <si>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</si>
  <si>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</si>
  <si>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</si>
  <si>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</si>
  <si>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</si>
  <si>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</si>
  <si>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</si>
  <si>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</si>
  <si>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</si>
  <si>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</si>
  <si>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</si>
  <si>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</si>
  <si>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</si>
  <si>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</si>
  <si>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</si>
  <si>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</si>
  <si>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</si>
  <si>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</si>
  <si>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</si>
  <si>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</si>
  <si>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</si>
  <si>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</si>
  <si>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</si>
  <si>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</si>
  <si>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Discussed with manoj sir</t>
  </si>
  <si>
    <t>PREV VAL - KAKODE - 2022</t>
  </si>
  <si>
    <t>UNIT - 431</t>
  </si>
  <si>
    <t>UNIT - 432</t>
  </si>
  <si>
    <t>IGR-25.08.23</t>
  </si>
  <si>
    <t>IGR-30.10.23</t>
  </si>
  <si>
    <t>IGR-18.07.23</t>
  </si>
  <si>
    <t>IGR-02.06.23</t>
  </si>
  <si>
    <t>PREV VAL - KAKODE - 2023</t>
  </si>
  <si>
    <t>UNIT - 414</t>
  </si>
  <si>
    <t>PREV VAL - RK ASS - 2023</t>
  </si>
  <si>
    <t>UNIT - 407</t>
  </si>
  <si>
    <t>IGR-02.08.22</t>
  </si>
  <si>
    <t>IGR-11.11.22</t>
  </si>
  <si>
    <t>IGR-23.12.22</t>
  </si>
  <si>
    <t>GRD</t>
  </si>
  <si>
    <t xml:space="preserve">PAREKH </t>
  </si>
  <si>
    <t>PANCHAL</t>
  </si>
  <si>
    <t>MEHTA</t>
  </si>
  <si>
    <t>SHAH</t>
  </si>
  <si>
    <t>SANGOI</t>
  </si>
  <si>
    <t>SHETTY</t>
  </si>
  <si>
    <t>MCA</t>
  </si>
  <si>
    <t>LOFT</t>
  </si>
  <si>
    <t>Office</t>
  </si>
  <si>
    <t>Interior</t>
  </si>
  <si>
    <t>Total Value</t>
  </si>
  <si>
    <t>Unit No. 431</t>
  </si>
  <si>
    <t>Unit No. 432</t>
  </si>
  <si>
    <t>Carept Area</t>
  </si>
  <si>
    <t>Total Fair Market Value</t>
  </si>
  <si>
    <t>Total Realizable Value</t>
  </si>
  <si>
    <t>Total Distress Value</t>
  </si>
  <si>
    <t>Govt Value</t>
  </si>
  <si>
    <t>Diff</t>
  </si>
  <si>
    <t>Unit No.</t>
  </si>
  <si>
    <t>Purchaser Name</t>
  </si>
  <si>
    <t>engineer - 40 to 45 k on ca</t>
  </si>
  <si>
    <t>Broker - Ram Gaund - 7738979035</t>
  </si>
  <si>
    <t>338 - 1.75 Crs</t>
  </si>
  <si>
    <t>above 500 Sq. Ft. = 554 - 2 to 2.25 Crs</t>
  </si>
  <si>
    <t>for Private Case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</si>
</sst>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9">
    <xf numFmtId="0" fontId="0" fillId="0" borderId="0" xfId="0"/>
    <xf numFmtId="4" fontId="0" fillId="0" borderId="0" xfId="0" applyNumberForma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0" fontId="2" fillId="2" borderId="4" xfId="0" applyFont="1" applyFill="1" applyBorder="1"/>
    <xf numFmtId="0" fontId="1" fillId="0" borderId="0" xfId="0" applyFont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0" fillId="0" borderId="0" xfId="0" applyAlignment="1">
      <alignment horizontal="center" vertical="center"/>
    </xf>
    <xf numFmtId="43" fontId="0" fillId="0" borderId="0" xfId="1" applyFont="1" applyAlignment="1">
      <alignment vertical="center"/>
    </xf>
    <xf numFmtId="43" fontId="1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horizontal="center" vertical="center"/>
    </xf>
    <xf numFmtId="4" fontId="0" fillId="0" borderId="0" xfId="0" applyNumberFormat="1" applyAlignment="1">
      <alignment vertical="center"/>
    </xf>
    <xf numFmtId="43" fontId="0" fillId="0" borderId="0" xfId="1" applyFont="1" applyAlignment="1">
      <alignment horizontal="center" vertical="center"/>
    </xf>
    <xf numFmtId="43" fontId="2" fillId="0" borderId="0" xfId="1" applyFont="1" applyAlignment="1">
      <alignment vertical="center"/>
    </xf>
    <xf numFmtId="43" fontId="0" fillId="0" borderId="8" xfId="1" applyFont="1" applyBorder="1" applyAlignment="1">
      <alignment vertical="center"/>
    </xf>
    <xf numFmtId="43" fontId="0" fillId="2" borderId="0" xfId="1" applyFont="1" applyFill="1" applyAlignment="1">
      <alignment vertical="center"/>
    </xf>
    <xf numFmtId="43" fontId="2" fillId="0" borderId="8" xfId="1" applyFont="1" applyBorder="1" applyAlignment="1">
      <alignment vertical="center"/>
    </xf>
    <xf numFmtId="43" fontId="2" fillId="0" borderId="0" xfId="0" applyNumberFormat="1" applyFont="1" applyAlignment="1">
      <alignment vertical="center"/>
    </xf>
    <xf numFmtId="43" fontId="0" fillId="0" borderId="0" xfId="0" applyNumberFormat="1" applyAlignment="1">
      <alignment vertical="center"/>
    </xf>
    <xf numFmtId="0" fontId="0" fillId="0" borderId="8" xfId="0" applyBorder="1" applyAlignment="1">
      <alignment vertical="center"/>
    </xf>
    <xf numFmtId="0" fontId="0" fillId="2" borderId="0" xfId="0" applyFill="1" applyAlignment="1">
      <alignment vertical="center"/>
    </xf>
    <xf numFmtId="43" fontId="0" fillId="2" borderId="0" xfId="0" applyNumberFormat="1" applyFill="1" applyAlignment="1">
      <alignment vertical="center"/>
    </xf>
    <xf numFmtId="0" fontId="2" fillId="0" borderId="8" xfId="0" applyFont="1" applyBorder="1" applyAlignment="1">
      <alignment vertical="center"/>
    </xf>
    <xf numFmtId="0" fontId="0" fillId="2" borderId="0" xfId="0" applyFill="1" applyAlignment="1">
      <alignment horizontal="center" vertical="center"/>
    </xf>
    <xf numFmtId="43" fontId="2" fillId="2" borderId="0" xfId="1" applyFont="1" applyFill="1" applyAlignment="1">
      <alignment vertical="center"/>
    </xf>
    <xf numFmtId="0" fontId="1" fillId="2" borderId="0" xfId="0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0" fillId="0" borderId="8" xfId="0" applyFont="1" applyBorder="1" applyAlignment="1">
      <alignment horizontal="center"/>
    </xf>
    <xf numFmtId="0" fontId="2" fillId="2" borderId="0" xfId="0" applyFont="1" applyFill="1"/>
    <xf numFmtId="43" fontId="2" fillId="2" borderId="0" xfId="0" applyNumberFormat="1" applyFont="1" applyFill="1"/>
    <xf numFmtId="43" fontId="7" fillId="2" borderId="0" xfId="0" applyNumberFormat="1" applyFont="1" applyFill="1"/>
    <xf numFmtId="0" fontId="3" fillId="2" borderId="4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259678</xdr:colOff>
      <xdr:row>40</xdr:row>
      <xdr:rowOff>10553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03BAEB-283B-0894-28E5-D356A086D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38078" cy="73638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183383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AE68C-403E-4A46-95B7-C9A13D88D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52183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278731</xdr:colOff>
      <xdr:row>36</xdr:row>
      <xdr:rowOff>105747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48797C-4352-4DE2-9568-F6A9E8584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57131" cy="6963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316836</xdr:colOff>
      <xdr:row>39</xdr:row>
      <xdr:rowOff>10563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4F2D3E-A531-4A04-DD80-7E588A39A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95236" cy="7440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316836</xdr:colOff>
      <xdr:row>38</xdr:row>
      <xdr:rowOff>162911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8E2DA9-3DB3-4932-D20E-264053D52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95236" cy="70685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402573</xdr:colOff>
      <xdr:row>34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BDC6BD-5787-4D8A-ABE3-479C349B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0973" cy="6658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36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A9437-0910-4E6A-8489-A42E9333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70113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402573</xdr:colOff>
      <xdr:row>35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3FB7B-DDF5-4D57-ACD5-DFC3837A6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0973" cy="68113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46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FFCAB1-4E9F-4B6B-A5F2-727F29E13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8849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88119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83C2B-B718-4411-93FF-CB07AA339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56919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6" t="s">
        <v>76</v>
      </c>
      <c r="C3" s="47">
        <v>146880</v>
      </c>
      <c r="D3" s="36"/>
      <c r="E3" s="36"/>
      <c r="F3" s="36"/>
      <c r="H3" s="50" t="s">
        <v>37</v>
      </c>
      <c r="I3" s="50"/>
      <c r="J3" s="50" t="s">
        <v>38</v>
      </c>
      <c r="K3" s="50" t="s">
        <v>39</v>
      </c>
      <c r="L3" s="50" t="s">
        <v>40</v>
      </c>
    </row>
    <row r="4" spans="2:12" x14ac:dyDescent="0.25">
      <c r="B4" s="36" t="s">
        <v>82</v>
      </c>
      <c r="C4" s="47">
        <f>C3*20%</f>
        <v>29376</v>
      </c>
      <c r="D4" s="36"/>
      <c r="E4" s="36"/>
      <c r="F4" s="36"/>
      <c r="H4" s="51" t="s">
        <v>41</v>
      </c>
      <c r="I4" s="36" t="s">
        <v>42</v>
      </c>
      <c r="J4" s="36" t="s">
        <v>43</v>
      </c>
      <c r="K4" s="36">
        <v>2554.8123374210331</v>
      </c>
      <c r="L4" s="36">
        <v>2248.2348569305091</v>
      </c>
    </row>
    <row r="5" spans="2:12" x14ac:dyDescent="0.25">
      <c r="B5" s="36" t="s">
        <v>77</v>
      </c>
      <c r="C5" s="52">
        <f>C3-C4</f>
        <v>117504</v>
      </c>
      <c r="D5" s="53" t="s">
        <v>62</v>
      </c>
      <c r="E5" s="54">
        <f>C5/10.764</f>
        <v>10916.387959866221</v>
      </c>
      <c r="F5" s="53" t="s">
        <v>63</v>
      </c>
      <c r="H5" s="55" t="s">
        <v>44</v>
      </c>
      <c r="I5" s="51">
        <v>0.95</v>
      </c>
      <c r="J5" s="36"/>
      <c r="K5" s="36" t="s">
        <v>45</v>
      </c>
      <c r="L5" s="36" t="s">
        <v>42</v>
      </c>
    </row>
    <row r="6" spans="2:12" x14ac:dyDescent="0.25">
      <c r="B6" s="36" t="s">
        <v>78</v>
      </c>
      <c r="C6" s="47">
        <v>67720</v>
      </c>
      <c r="D6" s="36"/>
      <c r="E6" s="36"/>
      <c r="F6" s="36"/>
      <c r="H6" s="56" t="s">
        <v>46</v>
      </c>
      <c r="I6" s="51">
        <v>0.9</v>
      </c>
      <c r="J6" s="36" t="s">
        <v>47</v>
      </c>
      <c r="K6" s="36" t="s">
        <v>48</v>
      </c>
      <c r="L6" s="36" t="s">
        <v>49</v>
      </c>
    </row>
    <row r="7" spans="2:12" x14ac:dyDescent="0.25">
      <c r="B7" s="36" t="s">
        <v>79</v>
      </c>
      <c r="C7" s="47">
        <f>C5-C6</f>
        <v>49784</v>
      </c>
      <c r="D7" s="36"/>
      <c r="E7" s="36"/>
      <c r="F7" s="36"/>
      <c r="H7" s="55" t="s">
        <v>50</v>
      </c>
      <c r="I7" s="51">
        <v>0.8</v>
      </c>
      <c r="J7" s="36"/>
      <c r="K7" s="55" t="s">
        <v>46</v>
      </c>
      <c r="L7" s="51">
        <v>0.05</v>
      </c>
    </row>
    <row r="8" spans="2:12" ht="30" x14ac:dyDescent="0.25">
      <c r="B8" s="57" t="s">
        <v>80</v>
      </c>
      <c r="C8" s="47">
        <f>C7*D13%</f>
        <v>39329.360000000001</v>
      </c>
      <c r="D8" s="36"/>
      <c r="E8" s="36"/>
      <c r="F8" s="36"/>
      <c r="H8" s="55" t="s">
        <v>51</v>
      </c>
      <c r="I8" s="51">
        <v>0.7</v>
      </c>
      <c r="J8" s="36"/>
      <c r="K8" s="58" t="s">
        <v>52</v>
      </c>
      <c r="L8" s="51">
        <v>0.1</v>
      </c>
    </row>
    <row r="9" spans="2:12" x14ac:dyDescent="0.25">
      <c r="B9" s="36" t="s">
        <v>81</v>
      </c>
      <c r="C9" s="52">
        <f>C6+C8</f>
        <v>107049.36</v>
      </c>
      <c r="D9" s="53" t="s">
        <v>62</v>
      </c>
      <c r="E9" s="54">
        <f>C9/10.764</f>
        <v>9945.1282051282051</v>
      </c>
      <c r="F9" s="53" t="s">
        <v>63</v>
      </c>
      <c r="H9" s="55" t="s">
        <v>53</v>
      </c>
      <c r="I9" s="51">
        <v>0.6</v>
      </c>
      <c r="J9" s="36"/>
      <c r="K9" s="36" t="s">
        <v>54</v>
      </c>
      <c r="L9" s="51">
        <v>0.15</v>
      </c>
    </row>
    <row r="10" spans="2:12" x14ac:dyDescent="0.25">
      <c r="C10" s="59"/>
      <c r="H10" s="36" t="s">
        <v>55</v>
      </c>
      <c r="I10" s="51">
        <v>0.5</v>
      </c>
      <c r="J10" s="36"/>
      <c r="K10" s="36" t="s">
        <v>56</v>
      </c>
      <c r="L10" s="51">
        <v>0.2</v>
      </c>
    </row>
    <row r="11" spans="2:12" x14ac:dyDescent="0.25">
      <c r="B11" s="42" t="s">
        <v>68</v>
      </c>
      <c r="C11" s="61">
        <v>2024</v>
      </c>
      <c r="H11" s="36" t="s">
        <v>57</v>
      </c>
      <c r="I11" s="51">
        <v>0.4</v>
      </c>
      <c r="J11" s="36"/>
      <c r="K11" s="36"/>
      <c r="L11" s="36"/>
    </row>
    <row r="12" spans="2:12" x14ac:dyDescent="0.25">
      <c r="B12" s="42" t="s">
        <v>69</v>
      </c>
      <c r="C12" s="61">
        <f>Calculation!D8</f>
        <v>2003</v>
      </c>
      <c r="D12" s="60">
        <v>100</v>
      </c>
      <c r="H12" s="36" t="s">
        <v>58</v>
      </c>
      <c r="I12" s="51">
        <v>0.3</v>
      </c>
      <c r="J12" s="36"/>
      <c r="K12" s="36"/>
      <c r="L12" s="36"/>
    </row>
    <row r="13" spans="2:12" x14ac:dyDescent="0.25">
      <c r="B13" s="42" t="s">
        <v>70</v>
      </c>
      <c r="C13" s="61">
        <f>C11-C12</f>
        <v>21</v>
      </c>
      <c r="D13" s="60">
        <f>D12-C13</f>
        <v>79</v>
      </c>
    </row>
    <row r="15" spans="2:12" x14ac:dyDescent="0.25">
      <c r="B15" s="36" t="s">
        <v>59</v>
      </c>
      <c r="C15" s="47">
        <v>93700</v>
      </c>
      <c r="D15" s="36"/>
      <c r="E15" s="36"/>
      <c r="F15" s="36"/>
    </row>
    <row r="16" spans="2:12" x14ac:dyDescent="0.25">
      <c r="B16" s="36" t="s">
        <v>60</v>
      </c>
      <c r="C16" s="47">
        <f>C15*5%</f>
        <v>4685</v>
      </c>
      <c r="D16" s="36"/>
      <c r="E16" s="36"/>
      <c r="F16" s="36"/>
    </row>
    <row r="17" spans="2:6" x14ac:dyDescent="0.25">
      <c r="B17" s="36" t="s">
        <v>61</v>
      </c>
      <c r="C17" s="52">
        <f>C15+C16</f>
        <v>98385</v>
      </c>
      <c r="D17" s="53" t="s">
        <v>62</v>
      </c>
      <c r="E17" s="54">
        <f>C17/10.764</f>
        <v>9140.1895206243044</v>
      </c>
      <c r="F17" s="53" t="s">
        <v>63</v>
      </c>
    </row>
    <row r="18" spans="2:6" x14ac:dyDescent="0.25">
      <c r="B18" s="36" t="s">
        <v>65</v>
      </c>
      <c r="C18" s="47">
        <v>26620</v>
      </c>
      <c r="D18" s="36"/>
      <c r="E18" s="36"/>
      <c r="F18" s="36"/>
    </row>
    <row r="19" spans="2:6" x14ac:dyDescent="0.25">
      <c r="B19" s="36" t="s">
        <v>66</v>
      </c>
      <c r="C19" s="47">
        <f>C17-C18</f>
        <v>71765</v>
      </c>
      <c r="D19" s="36"/>
      <c r="E19" s="36"/>
      <c r="F19" s="36"/>
    </row>
    <row r="20" spans="2:6" ht="45" x14ac:dyDescent="0.25">
      <c r="B20" s="57" t="s">
        <v>67</v>
      </c>
      <c r="C20" s="47">
        <f>C18*80%</f>
        <v>21296</v>
      </c>
      <c r="D20" s="36"/>
      <c r="E20" s="36"/>
      <c r="F20" s="36"/>
    </row>
    <row r="21" spans="2:6" x14ac:dyDescent="0.25">
      <c r="B21" s="36" t="s">
        <v>64</v>
      </c>
      <c r="C21" s="52">
        <f>C19+C20</f>
        <v>93061</v>
      </c>
      <c r="D21" s="53" t="s">
        <v>62</v>
      </c>
      <c r="E21" s="54">
        <f>C21/10.764</f>
        <v>8645.5778520995918</v>
      </c>
      <c r="F21" s="5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3" t="s">
        <v>29</v>
      </c>
      <c r="B1" s="33" t="s">
        <v>30</v>
      </c>
      <c r="C1" s="33" t="s">
        <v>31</v>
      </c>
      <c r="D1" s="33" t="s">
        <v>30</v>
      </c>
      <c r="E1" s="34" t="s">
        <v>32</v>
      </c>
      <c r="F1" s="34" t="s">
        <v>33</v>
      </c>
      <c r="G1" s="34" t="s">
        <v>34</v>
      </c>
      <c r="H1" s="34" t="s">
        <v>34</v>
      </c>
      <c r="I1" s="35" t="s">
        <v>35</v>
      </c>
      <c r="J1" s="35" t="s">
        <v>36</v>
      </c>
      <c r="K1" s="94"/>
      <c r="L1" s="94"/>
      <c r="M1" s="94"/>
      <c r="N1" s="94"/>
      <c r="O1" s="94"/>
      <c r="P1" s="94"/>
      <c r="Q1" s="94"/>
      <c r="R1" s="94"/>
    </row>
    <row r="2" spans="1:23" ht="16.5" x14ac:dyDescent="0.3">
      <c r="A2" s="33">
        <v>0</v>
      </c>
      <c r="B2" s="33">
        <v>0</v>
      </c>
      <c r="C2" s="33">
        <v>0</v>
      </c>
      <c r="D2" s="33">
        <v>0</v>
      </c>
      <c r="E2" s="34">
        <f t="shared" ref="E2:I23" si="0">B2/12</f>
        <v>0</v>
      </c>
      <c r="F2" s="34">
        <f t="shared" ref="F2:F30" si="1">D2/12</f>
        <v>0</v>
      </c>
      <c r="G2" s="34">
        <f t="shared" ref="G2:G30" si="2">A2+E2</f>
        <v>0</v>
      </c>
      <c r="H2" s="34">
        <f t="shared" ref="H2:H30" si="3">C2+F2</f>
        <v>0</v>
      </c>
      <c r="I2" s="35">
        <f t="shared" ref="I2:I22" si="4">G2*H2</f>
        <v>0</v>
      </c>
      <c r="J2" s="35">
        <f>I2</f>
        <v>0</v>
      </c>
      <c r="K2" s="36"/>
      <c r="L2" s="36"/>
      <c r="M2" s="36"/>
      <c r="N2" s="37"/>
      <c r="O2" s="36"/>
      <c r="P2" s="36"/>
      <c r="Q2" s="36"/>
      <c r="R2" s="3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3">
        <v>0</v>
      </c>
      <c r="B3" s="33">
        <v>0</v>
      </c>
      <c r="C3" s="33">
        <v>0</v>
      </c>
      <c r="D3" s="33">
        <v>0</v>
      </c>
      <c r="E3" s="34">
        <f t="shared" si="0"/>
        <v>0</v>
      </c>
      <c r="F3" s="34">
        <f t="shared" si="1"/>
        <v>0</v>
      </c>
      <c r="G3" s="34">
        <f t="shared" si="2"/>
        <v>0</v>
      </c>
      <c r="H3" s="34">
        <f t="shared" si="3"/>
        <v>0</v>
      </c>
      <c r="I3" s="35">
        <f t="shared" si="4"/>
        <v>0</v>
      </c>
      <c r="J3" s="35">
        <f>J2+I3</f>
        <v>0</v>
      </c>
      <c r="K3" s="36"/>
      <c r="L3" s="36"/>
      <c r="M3" s="36"/>
      <c r="N3" s="37"/>
      <c r="O3" s="36"/>
      <c r="P3" s="36"/>
      <c r="Q3" s="36"/>
      <c r="R3" s="36"/>
      <c r="S3" s="3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3">
        <v>0</v>
      </c>
      <c r="B4" s="33">
        <v>0</v>
      </c>
      <c r="C4" s="33">
        <v>0</v>
      </c>
      <c r="D4" s="33">
        <v>0</v>
      </c>
      <c r="E4" s="34">
        <f t="shared" si="0"/>
        <v>0</v>
      </c>
      <c r="F4" s="34">
        <f t="shared" si="1"/>
        <v>0</v>
      </c>
      <c r="G4" s="34">
        <f t="shared" si="2"/>
        <v>0</v>
      </c>
      <c r="H4" s="34">
        <f t="shared" si="3"/>
        <v>0</v>
      </c>
      <c r="I4" s="35">
        <f t="shared" si="4"/>
        <v>0</v>
      </c>
      <c r="J4" s="35">
        <f t="shared" ref="J4:J30" si="5">J3+I4</f>
        <v>0</v>
      </c>
      <c r="K4" s="36"/>
      <c r="L4" s="36"/>
      <c r="M4" s="36"/>
      <c r="N4" s="36"/>
      <c r="O4" s="36"/>
      <c r="P4" s="36"/>
      <c r="Q4" s="36"/>
      <c r="R4" s="36"/>
      <c r="S4" s="38" t="s">
        <v>44</v>
      </c>
      <c r="T4" s="31">
        <v>0.95</v>
      </c>
      <c r="V4" t="s">
        <v>45</v>
      </c>
      <c r="W4" t="s">
        <v>42</v>
      </c>
    </row>
    <row r="5" spans="1:23" ht="16.5" x14ac:dyDescent="0.3">
      <c r="A5" s="33">
        <v>0</v>
      </c>
      <c r="B5" s="33">
        <v>0</v>
      </c>
      <c r="C5" s="33">
        <v>0</v>
      </c>
      <c r="D5" s="33">
        <v>0</v>
      </c>
      <c r="E5" s="34">
        <f t="shared" si="0"/>
        <v>0</v>
      </c>
      <c r="F5" s="34">
        <f t="shared" si="1"/>
        <v>0</v>
      </c>
      <c r="G5" s="34">
        <f t="shared" si="2"/>
        <v>0</v>
      </c>
      <c r="H5" s="34">
        <f t="shared" si="3"/>
        <v>0</v>
      </c>
      <c r="I5" s="35">
        <f t="shared" si="4"/>
        <v>0</v>
      </c>
      <c r="J5" s="35">
        <f t="shared" si="5"/>
        <v>0</v>
      </c>
      <c r="K5" s="36"/>
      <c r="L5" s="36"/>
      <c r="M5" s="36"/>
      <c r="N5" s="36">
        <f t="shared" ref="N5:N11" si="6">L5*M5</f>
        <v>0</v>
      </c>
      <c r="O5" s="36"/>
      <c r="P5" s="36"/>
      <c r="Q5" s="36"/>
      <c r="R5" s="37"/>
      <c r="S5" s="39" t="s">
        <v>46</v>
      </c>
      <c r="T5" s="3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3">
        <v>0</v>
      </c>
      <c r="B6" s="33">
        <v>0</v>
      </c>
      <c r="C6" s="33">
        <v>0</v>
      </c>
      <c r="D6" s="33">
        <v>0</v>
      </c>
      <c r="E6" s="34">
        <f t="shared" si="0"/>
        <v>0</v>
      </c>
      <c r="F6" s="34">
        <f t="shared" si="1"/>
        <v>0</v>
      </c>
      <c r="G6" s="34">
        <f t="shared" si="2"/>
        <v>0</v>
      </c>
      <c r="H6" s="34">
        <f t="shared" si="3"/>
        <v>0</v>
      </c>
      <c r="I6" s="35">
        <f t="shared" si="4"/>
        <v>0</v>
      </c>
      <c r="J6" s="35">
        <f t="shared" si="5"/>
        <v>0</v>
      </c>
      <c r="K6" s="36"/>
      <c r="L6" s="36"/>
      <c r="M6" s="36"/>
      <c r="N6" s="36">
        <f t="shared" si="6"/>
        <v>0</v>
      </c>
      <c r="O6" s="36"/>
      <c r="P6" s="36"/>
      <c r="Q6" s="36"/>
      <c r="R6" s="37"/>
      <c r="S6" s="38" t="s">
        <v>50</v>
      </c>
      <c r="T6" s="31">
        <v>0.8</v>
      </c>
      <c r="V6" s="38" t="s">
        <v>46</v>
      </c>
      <c r="W6" s="31">
        <v>0.05</v>
      </c>
    </row>
    <row r="7" spans="1:23" ht="16.5" x14ac:dyDescent="0.3">
      <c r="A7" s="33">
        <v>0</v>
      </c>
      <c r="B7" s="33">
        <v>0</v>
      </c>
      <c r="C7" s="33">
        <v>0</v>
      </c>
      <c r="D7" s="33">
        <v>0</v>
      </c>
      <c r="E7" s="34">
        <f t="shared" si="0"/>
        <v>0</v>
      </c>
      <c r="F7" s="34">
        <f t="shared" si="1"/>
        <v>0</v>
      </c>
      <c r="G7" s="34">
        <f t="shared" si="2"/>
        <v>0</v>
      </c>
      <c r="H7" s="34">
        <f t="shared" si="3"/>
        <v>0</v>
      </c>
      <c r="I7" s="35">
        <f t="shared" si="4"/>
        <v>0</v>
      </c>
      <c r="J7" s="35">
        <f t="shared" si="5"/>
        <v>0</v>
      </c>
      <c r="K7" s="36"/>
      <c r="L7" s="36"/>
      <c r="M7" s="36"/>
      <c r="N7" s="36">
        <f t="shared" si="6"/>
        <v>0</v>
      </c>
      <c r="O7" s="36"/>
      <c r="P7" s="36"/>
      <c r="Q7" s="36"/>
      <c r="R7" s="37"/>
      <c r="S7" s="38" t="s">
        <v>51</v>
      </c>
      <c r="T7" s="31">
        <v>0.7</v>
      </c>
      <c r="V7" s="40" t="s">
        <v>52</v>
      </c>
      <c r="W7" s="31">
        <v>0.1</v>
      </c>
    </row>
    <row r="8" spans="1:23" ht="16.5" x14ac:dyDescent="0.3">
      <c r="A8" s="33">
        <v>0</v>
      </c>
      <c r="B8" s="33">
        <v>0</v>
      </c>
      <c r="C8" s="33">
        <v>0</v>
      </c>
      <c r="D8" s="33">
        <v>0</v>
      </c>
      <c r="E8" s="34">
        <f t="shared" si="0"/>
        <v>0</v>
      </c>
      <c r="F8" s="34">
        <f t="shared" si="1"/>
        <v>0</v>
      </c>
      <c r="G8" s="34">
        <f t="shared" si="2"/>
        <v>0</v>
      </c>
      <c r="H8" s="34">
        <f t="shared" si="3"/>
        <v>0</v>
      </c>
      <c r="I8" s="35">
        <f t="shared" si="4"/>
        <v>0</v>
      </c>
      <c r="J8" s="35">
        <f t="shared" si="5"/>
        <v>0</v>
      </c>
      <c r="K8" s="36"/>
      <c r="L8" s="36"/>
      <c r="M8" s="36"/>
      <c r="N8" s="36">
        <f t="shared" si="6"/>
        <v>0</v>
      </c>
      <c r="O8" s="36"/>
      <c r="P8" s="36"/>
      <c r="Q8" s="36"/>
      <c r="R8" s="37"/>
      <c r="S8" s="38" t="s">
        <v>53</v>
      </c>
      <c r="T8" s="31">
        <v>0.6</v>
      </c>
      <c r="V8" t="s">
        <v>54</v>
      </c>
      <c r="W8" s="31">
        <v>0.15</v>
      </c>
    </row>
    <row r="9" spans="1:23" ht="16.5" x14ac:dyDescent="0.3">
      <c r="A9" s="33">
        <v>0</v>
      </c>
      <c r="B9" s="33">
        <v>0</v>
      </c>
      <c r="C9" s="33">
        <v>0</v>
      </c>
      <c r="D9" s="33">
        <v>0</v>
      </c>
      <c r="E9" s="34">
        <f t="shared" si="0"/>
        <v>0</v>
      </c>
      <c r="F9" s="34">
        <f t="shared" si="1"/>
        <v>0</v>
      </c>
      <c r="G9" s="34">
        <f t="shared" si="2"/>
        <v>0</v>
      </c>
      <c r="H9" s="34">
        <f t="shared" si="3"/>
        <v>0</v>
      </c>
      <c r="I9" s="35">
        <f t="shared" si="4"/>
        <v>0</v>
      </c>
      <c r="J9" s="35">
        <f t="shared" si="5"/>
        <v>0</v>
      </c>
      <c r="K9" s="36"/>
      <c r="L9" s="36"/>
      <c r="M9" s="36"/>
      <c r="N9" s="36">
        <f t="shared" si="6"/>
        <v>0</v>
      </c>
      <c r="O9" s="36"/>
      <c r="P9" s="36"/>
      <c r="Q9" s="36"/>
      <c r="R9" s="37"/>
      <c r="S9" t="s">
        <v>55</v>
      </c>
      <c r="T9" s="31">
        <v>0.5</v>
      </c>
      <c r="V9" t="s">
        <v>56</v>
      </c>
      <c r="W9" s="31">
        <v>0.2</v>
      </c>
    </row>
    <row r="10" spans="1:23" ht="16.5" x14ac:dyDescent="0.3">
      <c r="A10" s="33">
        <v>0</v>
      </c>
      <c r="B10" s="33">
        <v>0</v>
      </c>
      <c r="C10" s="33">
        <v>0</v>
      </c>
      <c r="D10" s="33">
        <v>0</v>
      </c>
      <c r="E10" s="34">
        <f t="shared" si="0"/>
        <v>0</v>
      </c>
      <c r="F10" s="34">
        <f t="shared" si="1"/>
        <v>0</v>
      </c>
      <c r="G10" s="34">
        <f t="shared" si="2"/>
        <v>0</v>
      </c>
      <c r="H10" s="34">
        <f t="shared" si="3"/>
        <v>0</v>
      </c>
      <c r="I10" s="35">
        <f t="shared" si="4"/>
        <v>0</v>
      </c>
      <c r="J10" s="35">
        <f t="shared" si="5"/>
        <v>0</v>
      </c>
      <c r="K10" s="36"/>
      <c r="L10" s="36"/>
      <c r="M10" s="36"/>
      <c r="N10" s="36">
        <f t="shared" si="6"/>
        <v>0</v>
      </c>
      <c r="O10" s="36"/>
      <c r="P10" s="36"/>
      <c r="Q10" s="36"/>
      <c r="R10" s="37"/>
      <c r="S10" t="s">
        <v>57</v>
      </c>
      <c r="T10" s="31">
        <v>0.4</v>
      </c>
    </row>
    <row r="11" spans="1:23" ht="16.5" x14ac:dyDescent="0.3">
      <c r="A11" s="33">
        <v>0</v>
      </c>
      <c r="B11" s="33">
        <v>0</v>
      </c>
      <c r="C11" s="33">
        <v>0</v>
      </c>
      <c r="D11" s="33">
        <v>0</v>
      </c>
      <c r="E11" s="34">
        <f t="shared" si="0"/>
        <v>0</v>
      </c>
      <c r="F11" s="34">
        <f t="shared" si="1"/>
        <v>0</v>
      </c>
      <c r="G11" s="34">
        <f t="shared" si="2"/>
        <v>0</v>
      </c>
      <c r="H11" s="34">
        <f t="shared" si="3"/>
        <v>0</v>
      </c>
      <c r="I11" s="35">
        <f t="shared" si="4"/>
        <v>0</v>
      </c>
      <c r="J11" s="35">
        <f t="shared" si="5"/>
        <v>0</v>
      </c>
      <c r="K11" s="36"/>
      <c r="L11" s="36"/>
      <c r="M11" s="36"/>
      <c r="N11" s="36">
        <f t="shared" si="6"/>
        <v>0</v>
      </c>
      <c r="O11" s="36"/>
      <c r="P11" s="36"/>
      <c r="Q11" s="36"/>
      <c r="R11" s="37"/>
      <c r="T11" s="31"/>
    </row>
    <row r="12" spans="1:23" ht="16.5" x14ac:dyDescent="0.3">
      <c r="A12" s="33">
        <v>0</v>
      </c>
      <c r="B12" s="33">
        <v>0</v>
      </c>
      <c r="C12" s="33">
        <v>0</v>
      </c>
      <c r="D12" s="33">
        <v>0</v>
      </c>
      <c r="E12" s="34">
        <f t="shared" si="0"/>
        <v>0</v>
      </c>
      <c r="F12" s="34">
        <f t="shared" si="1"/>
        <v>0</v>
      </c>
      <c r="G12" s="34">
        <f t="shared" si="2"/>
        <v>0</v>
      </c>
      <c r="H12" s="34">
        <f t="shared" si="3"/>
        <v>0</v>
      </c>
      <c r="I12" s="41">
        <f t="shared" si="4"/>
        <v>0</v>
      </c>
      <c r="J12" s="35">
        <f>J11+I12</f>
        <v>0</v>
      </c>
      <c r="K12" s="36"/>
      <c r="L12" s="36"/>
      <c r="M12" s="36"/>
      <c r="N12" s="42">
        <f>SUM(N5:N11)</f>
        <v>0</v>
      </c>
      <c r="O12" s="36"/>
      <c r="P12" s="36"/>
      <c r="Q12" s="36"/>
      <c r="R12" s="37"/>
      <c r="S12" t="s">
        <v>58</v>
      </c>
      <c r="T12" s="31">
        <v>0.3</v>
      </c>
    </row>
    <row r="13" spans="1:23" ht="16.5" x14ac:dyDescent="0.3">
      <c r="A13" s="33">
        <v>0</v>
      </c>
      <c r="B13" s="33">
        <v>0</v>
      </c>
      <c r="C13" s="33">
        <v>0</v>
      </c>
      <c r="D13" s="33">
        <v>0</v>
      </c>
      <c r="E13" s="34">
        <f t="shared" si="0"/>
        <v>0</v>
      </c>
      <c r="F13" s="34">
        <f t="shared" si="1"/>
        <v>0</v>
      </c>
      <c r="G13" s="34">
        <f t="shared" si="2"/>
        <v>0</v>
      </c>
      <c r="H13" s="34">
        <f t="shared" si="3"/>
        <v>0</v>
      </c>
      <c r="I13" s="35">
        <f t="shared" si="4"/>
        <v>0</v>
      </c>
      <c r="J13" s="35">
        <f t="shared" si="5"/>
        <v>0</v>
      </c>
      <c r="K13" s="36"/>
      <c r="L13" s="36"/>
      <c r="M13" s="36"/>
      <c r="N13" s="36"/>
      <c r="O13" s="36"/>
      <c r="P13" s="36"/>
      <c r="Q13" s="36"/>
      <c r="R13" s="37"/>
    </row>
    <row r="14" spans="1:23" ht="16.5" x14ac:dyDescent="0.3">
      <c r="A14" s="33">
        <v>0</v>
      </c>
      <c r="B14" s="33">
        <v>0</v>
      </c>
      <c r="C14" s="33">
        <v>0</v>
      </c>
      <c r="D14" s="33">
        <v>0</v>
      </c>
      <c r="E14" s="34">
        <f t="shared" si="0"/>
        <v>0</v>
      </c>
      <c r="F14" s="34">
        <f t="shared" si="1"/>
        <v>0</v>
      </c>
      <c r="G14" s="34">
        <f t="shared" si="2"/>
        <v>0</v>
      </c>
      <c r="H14" s="34">
        <f t="shared" si="3"/>
        <v>0</v>
      </c>
      <c r="I14" s="35">
        <f t="shared" si="4"/>
        <v>0</v>
      </c>
      <c r="J14" s="35">
        <f t="shared" si="5"/>
        <v>0</v>
      </c>
      <c r="K14" s="36"/>
      <c r="L14" s="36"/>
      <c r="M14" s="36"/>
      <c r="N14" s="42">
        <f>L14*M14</f>
        <v>0</v>
      </c>
      <c r="O14" s="36"/>
      <c r="P14" s="36"/>
      <c r="Q14" s="36"/>
      <c r="R14" s="37"/>
    </row>
    <row r="15" spans="1:23" ht="16.5" x14ac:dyDescent="0.3">
      <c r="A15" s="33">
        <v>0</v>
      </c>
      <c r="B15" s="33">
        <v>0</v>
      </c>
      <c r="C15" s="33">
        <v>0</v>
      </c>
      <c r="D15" s="33">
        <v>0</v>
      </c>
      <c r="E15" s="43">
        <f t="shared" si="0"/>
        <v>0</v>
      </c>
      <c r="F15" s="43">
        <f t="shared" si="1"/>
        <v>0</v>
      </c>
      <c r="G15" s="43">
        <f t="shared" si="2"/>
        <v>0</v>
      </c>
      <c r="H15" s="43">
        <f t="shared" si="3"/>
        <v>0</v>
      </c>
      <c r="I15" s="41">
        <f t="shared" si="4"/>
        <v>0</v>
      </c>
      <c r="J15" s="35">
        <f t="shared" si="5"/>
        <v>0</v>
      </c>
      <c r="K15" s="36"/>
      <c r="L15" s="36"/>
      <c r="M15" s="36"/>
      <c r="N15" s="36"/>
      <c r="O15" s="36"/>
      <c r="P15" s="36"/>
      <c r="Q15" s="36"/>
      <c r="R15" s="37"/>
    </row>
    <row r="16" spans="1:23" ht="16.5" x14ac:dyDescent="0.3">
      <c r="A16" s="33">
        <v>0</v>
      </c>
      <c r="B16" s="33">
        <v>0</v>
      </c>
      <c r="C16" s="33">
        <v>0</v>
      </c>
      <c r="D16" s="33">
        <v>0</v>
      </c>
      <c r="E16" s="34">
        <f>B16/12</f>
        <v>0</v>
      </c>
      <c r="F16" s="34">
        <f>D16/12</f>
        <v>0</v>
      </c>
      <c r="G16" s="34">
        <f>A16+E16</f>
        <v>0</v>
      </c>
      <c r="H16" s="34">
        <f>C16+F16</f>
        <v>0</v>
      </c>
      <c r="I16" s="35">
        <f t="shared" si="4"/>
        <v>0</v>
      </c>
      <c r="J16" s="35">
        <f t="shared" si="5"/>
        <v>0</v>
      </c>
      <c r="K16" s="36"/>
      <c r="L16" s="36"/>
      <c r="M16" s="36"/>
      <c r="N16" s="37"/>
      <c r="O16" s="36"/>
      <c r="P16" s="36"/>
      <c r="Q16" s="36"/>
      <c r="R16" s="37"/>
    </row>
    <row r="17" spans="1:21" ht="16.5" x14ac:dyDescent="0.3">
      <c r="A17" s="33">
        <v>0</v>
      </c>
      <c r="B17" s="33">
        <v>0</v>
      </c>
      <c r="C17" s="33">
        <v>0</v>
      </c>
      <c r="D17" s="33">
        <v>0</v>
      </c>
      <c r="E17" s="34">
        <f>B17/12</f>
        <v>0</v>
      </c>
      <c r="F17" s="34">
        <f>D17/12</f>
        <v>0</v>
      </c>
      <c r="G17" s="34">
        <f>A17+E17</f>
        <v>0</v>
      </c>
      <c r="H17" s="34">
        <f>C17+F17</f>
        <v>0</v>
      </c>
      <c r="I17" s="35">
        <f t="shared" si="4"/>
        <v>0</v>
      </c>
      <c r="J17" s="35">
        <f t="shared" si="5"/>
        <v>0</v>
      </c>
      <c r="K17" s="36"/>
      <c r="L17" s="36"/>
      <c r="M17" s="36"/>
      <c r="N17" s="37"/>
      <c r="O17" s="36"/>
      <c r="P17" s="36"/>
      <c r="Q17" s="36"/>
      <c r="R17" s="37"/>
    </row>
    <row r="18" spans="1:21" ht="16.5" x14ac:dyDescent="0.3">
      <c r="A18" s="33">
        <v>0</v>
      </c>
      <c r="B18" s="33">
        <v>0</v>
      </c>
      <c r="C18" s="33">
        <v>0</v>
      </c>
      <c r="D18" s="33">
        <v>0</v>
      </c>
      <c r="E18" s="43">
        <f>B18/12</f>
        <v>0</v>
      </c>
      <c r="F18" s="43">
        <f>D18/12</f>
        <v>0</v>
      </c>
      <c r="G18" s="43">
        <f>A18+E18</f>
        <v>0</v>
      </c>
      <c r="H18" s="43">
        <f>C18+F18</f>
        <v>0</v>
      </c>
      <c r="I18" s="41">
        <f>G18*H18</f>
        <v>0</v>
      </c>
      <c r="J18" s="35">
        <f t="shared" si="5"/>
        <v>0</v>
      </c>
      <c r="K18" s="36"/>
      <c r="L18" s="36"/>
      <c r="M18" s="36"/>
      <c r="N18" s="37"/>
      <c r="O18" s="36"/>
      <c r="P18" s="36"/>
      <c r="Q18" s="36"/>
      <c r="R18" s="37"/>
    </row>
    <row r="19" spans="1:21" ht="16.5" x14ac:dyDescent="0.3">
      <c r="A19" s="33">
        <v>0</v>
      </c>
      <c r="B19" s="33">
        <v>0</v>
      </c>
      <c r="C19" s="33">
        <v>0</v>
      </c>
      <c r="D19" s="33">
        <v>0</v>
      </c>
      <c r="E19" s="43">
        <f t="shared" si="0"/>
        <v>0</v>
      </c>
      <c r="F19" s="43">
        <f t="shared" si="1"/>
        <v>0</v>
      </c>
      <c r="G19" s="43">
        <f t="shared" si="2"/>
        <v>0</v>
      </c>
      <c r="H19" s="43">
        <f t="shared" si="3"/>
        <v>0</v>
      </c>
      <c r="I19" s="41">
        <f t="shared" si="4"/>
        <v>0</v>
      </c>
      <c r="J19" s="35">
        <f t="shared" si="5"/>
        <v>0</v>
      </c>
      <c r="K19" s="36"/>
      <c r="L19" s="36"/>
      <c r="M19" s="36"/>
      <c r="N19" s="37"/>
      <c r="O19" s="36"/>
      <c r="P19" s="36"/>
      <c r="Q19" s="36"/>
      <c r="R19" s="37"/>
    </row>
    <row r="20" spans="1:21" ht="16.5" x14ac:dyDescent="0.3">
      <c r="A20" s="33">
        <v>0</v>
      </c>
      <c r="B20" s="33">
        <v>0</v>
      </c>
      <c r="C20" s="33">
        <v>0</v>
      </c>
      <c r="D20" s="33">
        <v>0</v>
      </c>
      <c r="E20" s="43">
        <f>B20/12</f>
        <v>0</v>
      </c>
      <c r="F20" s="43">
        <f>D20/12</f>
        <v>0</v>
      </c>
      <c r="G20" s="43">
        <f>A20+E20</f>
        <v>0</v>
      </c>
      <c r="H20" s="43">
        <f>C20+F20</f>
        <v>0</v>
      </c>
      <c r="I20" s="41">
        <f>G20*H20</f>
        <v>0</v>
      </c>
      <c r="J20" s="35">
        <f>J19+I20</f>
        <v>0</v>
      </c>
      <c r="K20" s="36"/>
      <c r="L20" s="36"/>
      <c r="M20" s="36"/>
      <c r="N20" s="37"/>
      <c r="O20" s="36"/>
      <c r="P20" s="44"/>
      <c r="Q20" s="44"/>
      <c r="R20" s="37"/>
    </row>
    <row r="21" spans="1:21" ht="16.5" x14ac:dyDescent="0.3">
      <c r="A21" s="33">
        <v>0</v>
      </c>
      <c r="B21" s="33">
        <v>0</v>
      </c>
      <c r="C21" s="33">
        <v>0</v>
      </c>
      <c r="D21" s="33">
        <v>0</v>
      </c>
      <c r="E21" s="43">
        <f t="shared" si="0"/>
        <v>0</v>
      </c>
      <c r="F21" s="43">
        <f t="shared" si="1"/>
        <v>0</v>
      </c>
      <c r="G21" s="43">
        <f t="shared" si="2"/>
        <v>0</v>
      </c>
      <c r="H21" s="43">
        <f t="shared" si="3"/>
        <v>0</v>
      </c>
      <c r="I21" s="41">
        <f t="shared" si="4"/>
        <v>0</v>
      </c>
      <c r="J21" s="35">
        <f t="shared" si="5"/>
        <v>0</v>
      </c>
      <c r="K21" s="36"/>
      <c r="L21" s="36"/>
      <c r="M21" s="36"/>
      <c r="N21" s="45"/>
      <c r="O21" s="36"/>
      <c r="P21" s="36"/>
      <c r="Q21" s="36"/>
      <c r="R21" s="37"/>
      <c r="S21" s="4"/>
      <c r="U21" s="1"/>
    </row>
    <row r="22" spans="1:21" ht="16.5" x14ac:dyDescent="0.3">
      <c r="A22" s="33">
        <v>0</v>
      </c>
      <c r="B22" s="33">
        <v>0</v>
      </c>
      <c r="C22" s="33">
        <v>0</v>
      </c>
      <c r="D22" s="33">
        <v>0</v>
      </c>
      <c r="E22" s="43">
        <f t="shared" si="0"/>
        <v>0</v>
      </c>
      <c r="F22" s="43">
        <f t="shared" si="1"/>
        <v>0</v>
      </c>
      <c r="G22" s="43">
        <f t="shared" si="2"/>
        <v>0</v>
      </c>
      <c r="H22" s="43">
        <f t="shared" si="3"/>
        <v>0</v>
      </c>
      <c r="I22" s="41">
        <f t="shared" si="4"/>
        <v>0</v>
      </c>
      <c r="J22" s="35">
        <f t="shared" si="5"/>
        <v>0</v>
      </c>
      <c r="K22" s="36"/>
      <c r="L22" s="36"/>
      <c r="M22" s="36"/>
      <c r="N22" s="37"/>
      <c r="O22" s="36"/>
      <c r="P22" s="36"/>
      <c r="Q22" s="36"/>
      <c r="R22" s="37"/>
    </row>
    <row r="23" spans="1:21" ht="16.5" x14ac:dyDescent="0.3">
      <c r="A23" s="33">
        <v>0</v>
      </c>
      <c r="B23" s="33">
        <v>0</v>
      </c>
      <c r="C23" s="33">
        <v>0</v>
      </c>
      <c r="D23" s="33">
        <v>0</v>
      </c>
      <c r="E23" s="43">
        <f t="shared" si="0"/>
        <v>0</v>
      </c>
      <c r="F23" s="43">
        <f t="shared" si="0"/>
        <v>0</v>
      </c>
      <c r="G23" s="43">
        <f t="shared" si="0"/>
        <v>0</v>
      </c>
      <c r="H23" s="43">
        <f t="shared" si="0"/>
        <v>0</v>
      </c>
      <c r="I23" s="43">
        <f t="shared" si="0"/>
        <v>0</v>
      </c>
      <c r="J23" s="35">
        <f t="shared" si="5"/>
        <v>0</v>
      </c>
      <c r="K23" s="36"/>
      <c r="L23" s="36"/>
      <c r="M23" s="36"/>
      <c r="N23" s="37"/>
      <c r="O23" s="36"/>
      <c r="P23" s="36"/>
      <c r="Q23" s="36"/>
      <c r="R23" s="37"/>
    </row>
    <row r="24" spans="1:21" ht="16.5" x14ac:dyDescent="0.3">
      <c r="A24" s="33">
        <v>0</v>
      </c>
      <c r="B24" s="33">
        <v>0</v>
      </c>
      <c r="C24" s="33">
        <v>0</v>
      </c>
      <c r="D24" s="33">
        <v>0</v>
      </c>
      <c r="E24" s="43">
        <f t="shared" ref="E24:I30" si="7">B24/12</f>
        <v>0</v>
      </c>
      <c r="F24" s="43">
        <f t="shared" si="7"/>
        <v>0</v>
      </c>
      <c r="G24" s="43">
        <f t="shared" si="7"/>
        <v>0</v>
      </c>
      <c r="H24" s="43">
        <f t="shared" si="7"/>
        <v>0</v>
      </c>
      <c r="I24" s="43">
        <f t="shared" si="7"/>
        <v>0</v>
      </c>
      <c r="J24" s="35">
        <f t="shared" si="5"/>
        <v>0</v>
      </c>
      <c r="K24" s="36"/>
      <c r="L24" s="36"/>
      <c r="M24" s="46"/>
      <c r="N24" s="45"/>
      <c r="O24" s="42"/>
      <c r="P24" s="36"/>
      <c r="Q24" s="36"/>
      <c r="R24" s="42"/>
    </row>
    <row r="25" spans="1:21" ht="16.5" x14ac:dyDescent="0.3">
      <c r="A25" s="33">
        <v>0</v>
      </c>
      <c r="B25" s="33">
        <v>0</v>
      </c>
      <c r="C25" s="33">
        <v>0</v>
      </c>
      <c r="D25" s="33">
        <v>0</v>
      </c>
      <c r="E25" s="43">
        <f t="shared" si="7"/>
        <v>0</v>
      </c>
      <c r="F25" s="43">
        <f t="shared" si="7"/>
        <v>0</v>
      </c>
      <c r="G25" s="43">
        <f t="shared" si="7"/>
        <v>0</v>
      </c>
      <c r="H25" s="43">
        <f t="shared" si="7"/>
        <v>0</v>
      </c>
      <c r="I25" s="43">
        <f t="shared" si="7"/>
        <v>0</v>
      </c>
      <c r="J25" s="35">
        <f t="shared" si="5"/>
        <v>0</v>
      </c>
      <c r="K25" s="36"/>
      <c r="L25" s="36"/>
      <c r="M25" s="46"/>
      <c r="N25" s="36"/>
      <c r="O25" s="36"/>
      <c r="P25" s="36"/>
      <c r="Q25" s="36"/>
      <c r="R25" s="36"/>
    </row>
    <row r="26" spans="1:21" ht="16.5" x14ac:dyDescent="0.3">
      <c r="A26" s="33">
        <v>0</v>
      </c>
      <c r="B26" s="33">
        <v>0</v>
      </c>
      <c r="C26" s="33">
        <v>0</v>
      </c>
      <c r="D26" s="33">
        <v>0</v>
      </c>
      <c r="E26" s="43">
        <f t="shared" si="7"/>
        <v>0</v>
      </c>
      <c r="F26" s="43">
        <f t="shared" si="7"/>
        <v>0</v>
      </c>
      <c r="G26" s="43">
        <f t="shared" si="7"/>
        <v>0</v>
      </c>
      <c r="H26" s="43">
        <f t="shared" si="7"/>
        <v>0</v>
      </c>
      <c r="I26" s="43">
        <f t="shared" si="7"/>
        <v>0</v>
      </c>
      <c r="J26" s="35">
        <f t="shared" si="5"/>
        <v>0</v>
      </c>
      <c r="K26" s="36"/>
      <c r="L26" s="36"/>
      <c r="M26" s="46"/>
      <c r="N26" s="36"/>
      <c r="O26" s="36"/>
      <c r="P26" s="36"/>
      <c r="Q26" s="36"/>
      <c r="R26" s="36"/>
    </row>
    <row r="27" spans="1:21" ht="16.5" x14ac:dyDescent="0.3">
      <c r="A27" s="33">
        <v>0</v>
      </c>
      <c r="B27" s="33">
        <v>0</v>
      </c>
      <c r="C27" s="33">
        <v>0</v>
      </c>
      <c r="D27" s="33">
        <v>0</v>
      </c>
      <c r="E27" s="43">
        <f t="shared" si="7"/>
        <v>0</v>
      </c>
      <c r="F27" s="43">
        <f t="shared" si="7"/>
        <v>0</v>
      </c>
      <c r="G27" s="43">
        <f t="shared" si="7"/>
        <v>0</v>
      </c>
      <c r="H27" s="43">
        <f t="shared" si="7"/>
        <v>0</v>
      </c>
      <c r="I27" s="43">
        <f t="shared" si="7"/>
        <v>0</v>
      </c>
      <c r="J27" s="35">
        <f t="shared" si="5"/>
        <v>0</v>
      </c>
      <c r="K27" s="36"/>
      <c r="L27" s="36"/>
      <c r="M27" s="36"/>
      <c r="N27" s="36"/>
      <c r="O27" s="36"/>
      <c r="P27" s="36"/>
      <c r="Q27" s="36"/>
      <c r="R27" s="36"/>
    </row>
    <row r="28" spans="1:21" ht="16.5" x14ac:dyDescent="0.3">
      <c r="A28" s="33">
        <v>0</v>
      </c>
      <c r="B28" s="33">
        <v>0</v>
      </c>
      <c r="C28" s="33">
        <v>0</v>
      </c>
      <c r="D28" s="33">
        <v>0</v>
      </c>
      <c r="E28" s="43">
        <f t="shared" si="7"/>
        <v>0</v>
      </c>
      <c r="F28" s="43">
        <f t="shared" si="7"/>
        <v>0</v>
      </c>
      <c r="G28" s="43">
        <f t="shared" si="7"/>
        <v>0</v>
      </c>
      <c r="H28" s="43">
        <f t="shared" si="7"/>
        <v>0</v>
      </c>
      <c r="I28" s="43">
        <f t="shared" si="7"/>
        <v>0</v>
      </c>
      <c r="J28" s="35">
        <f t="shared" si="5"/>
        <v>0</v>
      </c>
      <c r="K28" s="36"/>
      <c r="L28" s="36"/>
      <c r="M28" s="36"/>
      <c r="N28" s="36"/>
      <c r="O28" s="36"/>
      <c r="P28" s="36"/>
      <c r="Q28" s="36"/>
      <c r="R28" s="36"/>
    </row>
    <row r="29" spans="1:21" ht="16.5" x14ac:dyDescent="0.3">
      <c r="A29" s="33">
        <v>0</v>
      </c>
      <c r="B29" s="33">
        <v>0</v>
      </c>
      <c r="C29" s="33">
        <v>0</v>
      </c>
      <c r="D29" s="33">
        <v>0</v>
      </c>
      <c r="E29" s="43">
        <f t="shared" si="7"/>
        <v>0</v>
      </c>
      <c r="F29" s="43">
        <f t="shared" si="1"/>
        <v>0</v>
      </c>
      <c r="G29" s="43">
        <f t="shared" si="2"/>
        <v>0</v>
      </c>
      <c r="H29" s="43">
        <f t="shared" si="3"/>
        <v>0</v>
      </c>
      <c r="I29" s="41">
        <f t="shared" ref="I29:I30" si="8">G29*H29</f>
        <v>0</v>
      </c>
      <c r="J29" s="35">
        <f t="shared" si="5"/>
        <v>0</v>
      </c>
      <c r="K29" s="36"/>
      <c r="L29" s="36"/>
      <c r="M29" s="36"/>
      <c r="N29" s="36"/>
      <c r="O29" s="36"/>
      <c r="P29" s="47"/>
      <c r="Q29" s="47"/>
      <c r="R29" s="36"/>
    </row>
    <row r="30" spans="1:21" ht="16.5" x14ac:dyDescent="0.3">
      <c r="A30" s="33">
        <v>0</v>
      </c>
      <c r="B30" s="33">
        <v>0</v>
      </c>
      <c r="C30" s="33">
        <v>0</v>
      </c>
      <c r="D30" s="33">
        <v>0</v>
      </c>
      <c r="E30" s="43">
        <f t="shared" si="7"/>
        <v>0</v>
      </c>
      <c r="F30" s="43">
        <f t="shared" si="1"/>
        <v>0</v>
      </c>
      <c r="G30" s="43">
        <f t="shared" si="2"/>
        <v>0</v>
      </c>
      <c r="H30" s="43">
        <f t="shared" si="3"/>
        <v>0</v>
      </c>
      <c r="I30" s="41">
        <f t="shared" si="8"/>
        <v>0</v>
      </c>
      <c r="J30" s="35">
        <f t="shared" si="5"/>
        <v>0</v>
      </c>
      <c r="K30" s="36"/>
      <c r="L30" s="36"/>
      <c r="M30" s="36"/>
      <c r="N30" s="36"/>
      <c r="O30" s="36"/>
      <c r="P30" s="48"/>
      <c r="Q30" s="48"/>
      <c r="R30" s="36"/>
    </row>
    <row r="33" spans="13:17" x14ac:dyDescent="0.25">
      <c r="M33" s="2"/>
      <c r="P33" s="49"/>
      <c r="Q33" s="49"/>
    </row>
    <row r="34" spans="13:17" x14ac:dyDescent="0.25">
      <c r="M34" s="2"/>
    </row>
    <row r="35" spans="13:17" x14ac:dyDescent="0.25">
      <c r="M35" s="2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tabSelected="1" workbookViewId="0">
      <selection activeCell="H13" sqref="H13:J22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0" customWidth="1"/>
    <col min="4" max="4" width="12.5703125" style="10" customWidth="1"/>
    <col min="5" max="5" width="14.28515625" customWidth="1"/>
    <col min="6" max="6" width="17.140625" style="10" customWidth="1"/>
    <col min="7" max="7" width="12.5703125" style="10" bestFit="1" customWidth="1"/>
    <col min="8" max="8" width="14.28515625" bestFit="1" customWidth="1"/>
  </cols>
  <sheetData>
    <row r="1" spans="1:11" x14ac:dyDescent="0.25">
      <c r="A1" s="5"/>
      <c r="B1" s="6"/>
      <c r="C1" s="7"/>
      <c r="D1" s="8"/>
      <c r="F1" s="7"/>
      <c r="G1" s="8"/>
    </row>
    <row r="2" spans="1:11" x14ac:dyDescent="0.25">
      <c r="A2" s="9"/>
      <c r="C2" s="10">
        <v>431</v>
      </c>
      <c r="D2" s="11"/>
      <c r="F2" s="10">
        <v>432</v>
      </c>
      <c r="G2" s="11"/>
    </row>
    <row r="3" spans="1:11" x14ac:dyDescent="0.25">
      <c r="A3" s="9" t="s">
        <v>13</v>
      </c>
      <c r="B3" s="12"/>
      <c r="C3" s="13">
        <v>37300</v>
      </c>
      <c r="D3" s="16" t="s">
        <v>75</v>
      </c>
      <c r="E3" s="2" t="s">
        <v>71</v>
      </c>
      <c r="F3" s="13">
        <v>37300</v>
      </c>
      <c r="G3" s="16" t="s">
        <v>75</v>
      </c>
      <c r="H3" s="2" t="s">
        <v>71</v>
      </c>
    </row>
    <row r="4" spans="1:11" ht="30" x14ac:dyDescent="0.25">
      <c r="A4" s="15" t="s">
        <v>14</v>
      </c>
      <c r="B4" s="12"/>
      <c r="C4" s="13">
        <v>2700</v>
      </c>
      <c r="D4" s="16"/>
      <c r="F4" s="13">
        <v>2700</v>
      </c>
      <c r="G4" s="16"/>
    </row>
    <row r="5" spans="1:11" x14ac:dyDescent="0.25">
      <c r="A5" s="9" t="s">
        <v>15</v>
      </c>
      <c r="B5" s="12"/>
      <c r="C5" s="13">
        <f>C3-C4</f>
        <v>34600</v>
      </c>
      <c r="D5" s="16"/>
      <c r="F5" s="13">
        <f>F3-F4</f>
        <v>34600</v>
      </c>
      <c r="G5" s="16"/>
    </row>
    <row r="6" spans="1:11" x14ac:dyDescent="0.25">
      <c r="A6" s="9" t="s">
        <v>16</v>
      </c>
      <c r="B6" s="12"/>
      <c r="C6" s="13">
        <f>C4</f>
        <v>2700</v>
      </c>
      <c r="D6" s="16"/>
      <c r="F6" s="13">
        <f>F4</f>
        <v>2700</v>
      </c>
      <c r="G6" s="16"/>
    </row>
    <row r="7" spans="1:11" x14ac:dyDescent="0.25">
      <c r="A7" s="9" t="s">
        <v>17</v>
      </c>
      <c r="B7" s="17"/>
      <c r="C7" s="18">
        <f>D7-D8</f>
        <v>21</v>
      </c>
      <c r="D7" s="18">
        <v>2024</v>
      </c>
      <c r="F7" s="18">
        <f>G7-G8</f>
        <v>21</v>
      </c>
      <c r="G7" s="18">
        <v>2024</v>
      </c>
    </row>
    <row r="8" spans="1:11" x14ac:dyDescent="0.25">
      <c r="A8" s="9" t="s">
        <v>18</v>
      </c>
      <c r="B8" s="17"/>
      <c r="C8" s="18">
        <f>C9-C7</f>
        <v>39</v>
      </c>
      <c r="D8" s="18">
        <v>2003</v>
      </c>
      <c r="F8" s="18">
        <f>F9-F7</f>
        <v>39</v>
      </c>
      <c r="G8" s="18">
        <v>2003</v>
      </c>
    </row>
    <row r="9" spans="1:11" x14ac:dyDescent="0.25">
      <c r="A9" s="9" t="s">
        <v>19</v>
      </c>
      <c r="B9" s="17"/>
      <c r="C9" s="18">
        <v>60</v>
      </c>
      <c r="D9" s="18"/>
      <c r="F9" s="18">
        <v>60</v>
      </c>
      <c r="G9" s="18"/>
    </row>
    <row r="10" spans="1:11" ht="30" x14ac:dyDescent="0.25">
      <c r="A10" s="15" t="s">
        <v>20</v>
      </c>
      <c r="B10" s="17"/>
      <c r="C10" s="18">
        <f>90*C7/C9</f>
        <v>31.5</v>
      </c>
      <c r="D10" s="18"/>
      <c r="F10" s="18">
        <f>90*F7/F9</f>
        <v>31.5</v>
      </c>
      <c r="G10" s="18"/>
    </row>
    <row r="11" spans="1:11" x14ac:dyDescent="0.25">
      <c r="A11" s="9"/>
      <c r="B11" s="19"/>
      <c r="C11" s="20">
        <f>C10%</f>
        <v>0.315</v>
      </c>
      <c r="D11" s="20"/>
      <c r="F11" s="20">
        <f>F10%</f>
        <v>0.315</v>
      </c>
      <c r="G11" s="20"/>
    </row>
    <row r="12" spans="1:11" x14ac:dyDescent="0.25">
      <c r="A12" s="9" t="s">
        <v>21</v>
      </c>
      <c r="B12" s="12"/>
      <c r="C12" s="13">
        <f>C6*C11</f>
        <v>850.5</v>
      </c>
      <c r="D12" s="16"/>
      <c r="F12" s="13">
        <f>F6*F11</f>
        <v>850.5</v>
      </c>
      <c r="G12" s="16"/>
    </row>
    <row r="13" spans="1:11" x14ac:dyDescent="0.25">
      <c r="A13" s="9" t="s">
        <v>22</v>
      </c>
      <c r="B13" s="12"/>
      <c r="C13" s="13">
        <f>C6-C12</f>
        <v>1849.5</v>
      </c>
      <c r="D13" s="16"/>
      <c r="F13" s="13">
        <f>F6-F12</f>
        <v>1849.5</v>
      </c>
      <c r="G13" s="16"/>
      <c r="H13" s="95" t="s">
        <v>125</v>
      </c>
      <c r="I13" s="95"/>
      <c r="J13" s="95"/>
    </row>
    <row r="14" spans="1:11" x14ac:dyDescent="0.25">
      <c r="A14" s="9" t="s">
        <v>15</v>
      </c>
      <c r="B14" s="12"/>
      <c r="C14" s="13">
        <f>C5</f>
        <v>34600</v>
      </c>
      <c r="D14" s="16"/>
      <c r="F14" s="13">
        <f>F5</f>
        <v>34600</v>
      </c>
      <c r="G14" s="16"/>
      <c r="H14" s="95">
        <v>2700</v>
      </c>
      <c r="I14" s="95"/>
      <c r="J14" s="95"/>
    </row>
    <row r="15" spans="1:11" x14ac:dyDescent="0.25">
      <c r="B15" s="12"/>
      <c r="C15" s="13"/>
      <c r="D15" s="16"/>
      <c r="F15" s="13"/>
      <c r="G15" s="16"/>
      <c r="H15" s="96">
        <f>H16-H14</f>
        <v>33800</v>
      </c>
      <c r="I15" s="95"/>
      <c r="J15" s="95"/>
    </row>
    <row r="16" spans="1:11" x14ac:dyDescent="0.25">
      <c r="A16" s="21" t="s">
        <v>23</v>
      </c>
      <c r="B16" s="22"/>
      <c r="C16" s="14">
        <f>C14+C13</f>
        <v>36449.5</v>
      </c>
      <c r="D16" s="16"/>
      <c r="F16" s="14">
        <f>F14+F13</f>
        <v>36449.5</v>
      </c>
      <c r="G16" s="16"/>
      <c r="H16" s="14">
        <v>36500</v>
      </c>
      <c r="I16" s="14"/>
      <c r="J16" s="95"/>
      <c r="K16" s="14">
        <f>K14+K13</f>
        <v>0</v>
      </c>
    </row>
    <row r="17" spans="1:11" x14ac:dyDescent="0.25">
      <c r="A17" t="s">
        <v>119</v>
      </c>
      <c r="B17" s="17"/>
      <c r="C17" s="18">
        <f>C2</f>
        <v>431</v>
      </c>
      <c r="D17" s="18"/>
      <c r="F17" s="18">
        <f>F2</f>
        <v>432</v>
      </c>
      <c r="G17" s="18"/>
      <c r="H17" s="23">
        <f>H2</f>
        <v>0</v>
      </c>
      <c r="I17" s="23"/>
      <c r="J17" s="95"/>
      <c r="K17" s="18">
        <f>K2</f>
        <v>0</v>
      </c>
    </row>
    <row r="18" spans="1:11" x14ac:dyDescent="0.25">
      <c r="A18" s="62" t="str">
        <f>E3</f>
        <v>ABUA</v>
      </c>
      <c r="B18" s="3"/>
      <c r="C18" s="23">
        <v>554</v>
      </c>
      <c r="D18" s="18"/>
      <c r="F18" s="23">
        <v>554</v>
      </c>
      <c r="G18" s="18"/>
      <c r="H18" s="23">
        <v>554</v>
      </c>
      <c r="I18" s="23"/>
      <c r="J18" s="95"/>
      <c r="K18" s="23">
        <v>554</v>
      </c>
    </row>
    <row r="19" spans="1:11" x14ac:dyDescent="0.25">
      <c r="A19" s="9" t="s">
        <v>73</v>
      </c>
      <c r="B19" s="2"/>
      <c r="C19" s="24">
        <f>C18*C16</f>
        <v>20193023</v>
      </c>
      <c r="D19" s="25"/>
      <c r="E19" s="60"/>
      <c r="F19" s="24">
        <f>F18*F16</f>
        <v>20193023</v>
      </c>
      <c r="G19" s="25"/>
      <c r="H19" s="97">
        <f>H18*H16</f>
        <v>20221000</v>
      </c>
      <c r="I19" s="98"/>
      <c r="J19" s="96"/>
      <c r="K19" s="24">
        <f>K18*K16</f>
        <v>0</v>
      </c>
    </row>
    <row r="20" spans="1:11" x14ac:dyDescent="0.25">
      <c r="A20" s="9" t="s">
        <v>24</v>
      </c>
      <c r="C20" s="26">
        <f>C19*90%</f>
        <v>18173720.699999999</v>
      </c>
      <c r="D20" s="24"/>
      <c r="F20" s="26">
        <f>F19*90%</f>
        <v>18173720.699999999</v>
      </c>
      <c r="G20" s="24"/>
      <c r="H20" s="97">
        <f>H19*90%</f>
        <v>18198900</v>
      </c>
      <c r="I20" s="97"/>
      <c r="J20" s="95"/>
      <c r="K20" s="26">
        <f>K19*90%</f>
        <v>0</v>
      </c>
    </row>
    <row r="21" spans="1:11" x14ac:dyDescent="0.25">
      <c r="A21" s="9" t="s">
        <v>25</v>
      </c>
      <c r="C21" s="26">
        <f>C19*80%</f>
        <v>16154418.4</v>
      </c>
      <c r="D21" s="26"/>
      <c r="F21" s="26">
        <f>F19*80%</f>
        <v>16154418.4</v>
      </c>
      <c r="G21" s="26"/>
      <c r="H21" s="97">
        <f>H19*80%</f>
        <v>16176800</v>
      </c>
      <c r="I21" s="97"/>
      <c r="J21" s="95"/>
      <c r="K21" s="26">
        <f>K19*80%</f>
        <v>0</v>
      </c>
    </row>
    <row r="22" spans="1:11" x14ac:dyDescent="0.25">
      <c r="A22" s="9"/>
      <c r="D22" s="18"/>
      <c r="G22" s="18"/>
      <c r="H22" s="23"/>
      <c r="I22" s="23"/>
      <c r="J22" s="95"/>
      <c r="K22" s="10"/>
    </row>
    <row r="23" spans="1:11" x14ac:dyDescent="0.25">
      <c r="A23" s="27" t="s">
        <v>26</v>
      </c>
      <c r="B23" s="28"/>
      <c r="C23" s="29">
        <f>C4*C18</f>
        <v>1495800</v>
      </c>
      <c r="D23" s="29"/>
      <c r="F23" s="29">
        <f>F4*F18</f>
        <v>1495800</v>
      </c>
      <c r="G23" s="29"/>
      <c r="H23" s="29">
        <f>H4*H18</f>
        <v>0</v>
      </c>
      <c r="I23" s="29"/>
      <c r="K23" s="29">
        <f>K4*K18</f>
        <v>0</v>
      </c>
    </row>
    <row r="24" spans="1:11" x14ac:dyDescent="0.25">
      <c r="A24" s="9" t="s">
        <v>27</v>
      </c>
      <c r="H24" s="10"/>
      <c r="I24" s="10"/>
      <c r="K24" s="10"/>
    </row>
    <row r="25" spans="1:11" x14ac:dyDescent="0.25">
      <c r="A25" s="30" t="s">
        <v>28</v>
      </c>
      <c r="B25" s="10"/>
      <c r="C25" s="26">
        <f>C19*0.03/12</f>
        <v>50482.557499999995</v>
      </c>
      <c r="D25" s="26"/>
      <c r="F25" s="26">
        <f>F19*0.03/12</f>
        <v>50482.557499999995</v>
      </c>
      <c r="G25" s="26"/>
      <c r="H25" s="26">
        <f>H19*0.03/12</f>
        <v>50552.5</v>
      </c>
      <c r="I25" s="26"/>
      <c r="K25" s="26">
        <f>K19*0.03/12</f>
        <v>0</v>
      </c>
    </row>
    <row r="26" spans="1:11" x14ac:dyDescent="0.25">
      <c r="C26" s="26"/>
      <c r="D26" s="26"/>
      <c r="F26" s="26"/>
      <c r="G26" s="26"/>
    </row>
    <row r="27" spans="1:11" x14ac:dyDescent="0.25">
      <c r="C27" s="26"/>
      <c r="D27" s="26"/>
      <c r="F27" s="26"/>
      <c r="G27" s="26"/>
    </row>
    <row r="28" spans="1:11" x14ac:dyDescent="0.25">
      <c r="C28"/>
      <c r="D28"/>
      <c r="F28"/>
      <c r="G28"/>
    </row>
    <row r="29" spans="1:11" x14ac:dyDescent="0.25">
      <c r="C29"/>
      <c r="D29"/>
      <c r="F29"/>
      <c r="G29"/>
    </row>
    <row r="30" spans="1:11" x14ac:dyDescent="0.25">
      <c r="C30"/>
      <c r="D30"/>
      <c r="F30"/>
      <c r="G30"/>
    </row>
    <row r="31" spans="1:11" x14ac:dyDescent="0.25">
      <c r="C31"/>
      <c r="D31"/>
      <c r="F31"/>
      <c r="G31"/>
    </row>
    <row r="32" spans="1:11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1"/>
    </row>
    <row r="59" spans="1:1" ht="15.75" x14ac:dyDescent="0.25">
      <c r="A59" s="32"/>
    </row>
    <row r="60" spans="1:1" ht="15.75" x14ac:dyDescent="0.25">
      <c r="A60" s="32"/>
    </row>
    <row r="61" spans="1:1" ht="15.75" x14ac:dyDescent="0.25">
      <c r="A61" s="32"/>
    </row>
    <row r="62" spans="1:1" ht="15.75" x14ac:dyDescent="0.25">
      <c r="A62" s="32"/>
    </row>
    <row r="63" spans="1:1" ht="15.75" x14ac:dyDescent="0.25">
      <c r="A63" s="32"/>
    </row>
    <row r="64" spans="1:1" ht="15.75" x14ac:dyDescent="0.25">
      <c r="A64" s="32"/>
    </row>
    <row r="65" spans="1:1" ht="15.75" x14ac:dyDescent="0.25">
      <c r="A65" s="32"/>
    </row>
    <row r="84" spans="3:6" x14ac:dyDescent="0.25">
      <c r="C84" s="10">
        <f>C83*C82</f>
        <v>0</v>
      </c>
      <c r="F84" s="10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8"/>
  <sheetViews>
    <sheetView workbookViewId="0">
      <selection activeCell="R2" sqref="R2:R11"/>
    </sheetView>
  </sheetViews>
  <sheetFormatPr defaultRowHeight="15" x14ac:dyDescent="0.25"/>
  <cols>
    <col min="1" max="1" width="4.28515625" style="76" customWidth="1"/>
    <col min="2" max="2" width="11.140625" style="76" bestFit="1" customWidth="1"/>
    <col min="3" max="3" width="12.5703125" style="76" customWidth="1"/>
    <col min="4" max="4" width="14.28515625" style="76" customWidth="1"/>
    <col min="5" max="5" width="13.42578125" style="76" customWidth="1"/>
    <col min="6" max="6" width="14" style="76" customWidth="1"/>
    <col min="7" max="7" width="14.28515625" style="76" bestFit="1" customWidth="1"/>
    <col min="8" max="8" width="12" style="76" customWidth="1"/>
    <col min="9" max="9" width="12.5703125" style="76" bestFit="1" customWidth="1"/>
    <col min="10" max="10" width="11.5703125" style="76" hidden="1" customWidth="1"/>
    <col min="11" max="13" width="0" style="76" hidden="1" customWidth="1"/>
    <col min="14" max="14" width="10" style="76" hidden="1" customWidth="1"/>
    <col min="15" max="15" width="14.28515625" style="76" hidden="1" customWidth="1"/>
    <col min="16" max="16" width="7.140625" style="76" customWidth="1"/>
    <col min="17" max="17" width="10.7109375" style="76" customWidth="1"/>
    <col min="18" max="18" width="14.42578125" style="76" bestFit="1" customWidth="1"/>
    <col min="19" max="19" width="13.85546875" style="76" customWidth="1"/>
    <col min="20" max="20" width="6" style="73" customWidth="1"/>
    <col min="21" max="21" width="12.5703125" style="76" bestFit="1" customWidth="1"/>
    <col min="22" max="22" width="14.28515625" style="76" bestFit="1" customWidth="1"/>
    <col min="23" max="23" width="9.140625" style="73"/>
    <col min="24" max="24" width="10.7109375" style="76" customWidth="1"/>
    <col min="25" max="16384" width="9.140625" style="76"/>
  </cols>
  <sheetData>
    <row r="1" spans="1:24" s="65" customFormat="1" ht="60" x14ac:dyDescent="0.25">
      <c r="A1" s="63" t="s">
        <v>0</v>
      </c>
      <c r="B1" s="63" t="s">
        <v>6</v>
      </c>
      <c r="C1" s="63" t="s">
        <v>9</v>
      </c>
      <c r="D1" s="63" t="s">
        <v>10</v>
      </c>
      <c r="E1" s="63" t="s">
        <v>1</v>
      </c>
      <c r="F1" s="64" t="s">
        <v>8</v>
      </c>
      <c r="G1" s="63" t="s">
        <v>11</v>
      </c>
      <c r="H1" s="63" t="s">
        <v>12</v>
      </c>
      <c r="I1" s="63" t="s">
        <v>2</v>
      </c>
      <c r="J1" s="63" t="s">
        <v>3</v>
      </c>
      <c r="N1" s="65" t="s">
        <v>7</v>
      </c>
      <c r="O1" s="65" t="s">
        <v>4</v>
      </c>
      <c r="P1" s="65" t="s">
        <v>5</v>
      </c>
      <c r="Q1" s="65" t="s">
        <v>6</v>
      </c>
      <c r="R1" s="65" t="s">
        <v>1</v>
      </c>
      <c r="T1" s="66" t="s">
        <v>2</v>
      </c>
      <c r="U1" s="65" t="s">
        <v>117</v>
      </c>
      <c r="V1" s="67" t="s">
        <v>118</v>
      </c>
      <c r="W1" s="66" t="s">
        <v>119</v>
      </c>
      <c r="X1" s="65" t="s">
        <v>120</v>
      </c>
    </row>
    <row r="2" spans="1:24" x14ac:dyDescent="0.25">
      <c r="A2" s="68">
        <v>1</v>
      </c>
      <c r="B2" s="68">
        <f t="shared" ref="B2:B16" si="0">Q2</f>
        <v>461.95500000000004</v>
      </c>
      <c r="C2" s="68">
        <f t="shared" ref="C2:C16" si="1">B2*1.2</f>
        <v>554.346</v>
      </c>
      <c r="D2" s="68">
        <f t="shared" ref="D2:D16" si="2">C2*1.2</f>
        <v>665.21519999999998</v>
      </c>
      <c r="E2" s="69">
        <f t="shared" ref="E2:E16" si="3">R2</f>
        <v>19600000</v>
      </c>
      <c r="F2" s="70">
        <f t="shared" ref="F2:F10" si="4">ROUND((E2/B2),0)</f>
        <v>42428</v>
      </c>
      <c r="G2" s="92">
        <f t="shared" ref="G2:G10" si="5">ROUND((E2/C2),0)</f>
        <v>35357</v>
      </c>
      <c r="H2" s="92">
        <f t="shared" ref="H2:H10" si="6">ROUND((E2/D2),0)</f>
        <v>29464</v>
      </c>
      <c r="I2" s="92">
        <f t="shared" ref="I2:I10" si="7">T2</f>
        <v>4</v>
      </c>
      <c r="J2" s="92">
        <f t="shared" ref="J2:J10" si="8">U2</f>
        <v>6884108</v>
      </c>
      <c r="K2" s="87"/>
      <c r="L2" s="87"/>
      <c r="M2" s="87"/>
      <c r="N2" s="87"/>
      <c r="O2" s="87">
        <v>0</v>
      </c>
      <c r="P2" s="87">
        <f>51.5*10.764</f>
        <v>554.346</v>
      </c>
      <c r="Q2" s="87">
        <f t="shared" ref="Q2:Q5" si="9">P2/1.2</f>
        <v>461.95500000000004</v>
      </c>
      <c r="R2" s="93">
        <v>19600000</v>
      </c>
      <c r="S2" s="72" t="s">
        <v>88</v>
      </c>
      <c r="T2" s="73">
        <v>4</v>
      </c>
      <c r="U2" s="74">
        <v>6884108</v>
      </c>
      <c r="V2" s="75">
        <f>R2-U2</f>
        <v>12715892</v>
      </c>
      <c r="W2" s="73">
        <v>414</v>
      </c>
      <c r="X2" s="76" t="s">
        <v>100</v>
      </c>
    </row>
    <row r="3" spans="1:24" x14ac:dyDescent="0.25">
      <c r="A3" s="68">
        <v>2</v>
      </c>
      <c r="B3" s="68">
        <f t="shared" si="0"/>
        <v>384</v>
      </c>
      <c r="C3" s="68">
        <f t="shared" si="1"/>
        <v>460.79999999999995</v>
      </c>
      <c r="D3" s="68">
        <f t="shared" si="2"/>
        <v>552.95999999999992</v>
      </c>
      <c r="E3" s="69">
        <f t="shared" si="3"/>
        <v>10100000</v>
      </c>
      <c r="F3" s="70">
        <f t="shared" si="4"/>
        <v>26302</v>
      </c>
      <c r="G3" s="70">
        <f t="shared" si="5"/>
        <v>21918</v>
      </c>
      <c r="H3" s="70">
        <f t="shared" si="6"/>
        <v>18265</v>
      </c>
      <c r="I3" s="70" t="str">
        <f t="shared" si="7"/>
        <v>GRD</v>
      </c>
      <c r="J3" s="70">
        <f t="shared" si="8"/>
        <v>8932942</v>
      </c>
      <c r="K3" s="71"/>
      <c r="L3" s="71"/>
      <c r="M3" s="71"/>
      <c r="N3" s="71"/>
      <c r="O3" s="71">
        <v>0</v>
      </c>
      <c r="P3" s="71">
        <f t="shared" ref="P3" si="10">O3/1.2</f>
        <v>0</v>
      </c>
      <c r="Q3" s="71">
        <v>384</v>
      </c>
      <c r="R3" s="72">
        <v>10100000</v>
      </c>
      <c r="S3" s="72" t="s">
        <v>89</v>
      </c>
      <c r="T3" s="77" t="s">
        <v>99</v>
      </c>
      <c r="U3" s="74">
        <v>8932942</v>
      </c>
      <c r="V3" s="75">
        <f t="shared" ref="V3:V8" si="11">R3-U3</f>
        <v>1167058</v>
      </c>
      <c r="W3" s="73">
        <v>2</v>
      </c>
      <c r="X3" s="76" t="s">
        <v>101</v>
      </c>
    </row>
    <row r="4" spans="1:24" x14ac:dyDescent="0.25">
      <c r="A4" s="68">
        <v>3</v>
      </c>
      <c r="B4" s="68">
        <f t="shared" si="0"/>
        <v>292.15290000000005</v>
      </c>
      <c r="C4" s="68">
        <f t="shared" si="1"/>
        <v>350.58348000000007</v>
      </c>
      <c r="D4" s="68">
        <f t="shared" si="2"/>
        <v>420.70017600000006</v>
      </c>
      <c r="E4" s="69">
        <f t="shared" si="3"/>
        <v>4900000</v>
      </c>
      <c r="F4" s="70">
        <f t="shared" si="4"/>
        <v>16772</v>
      </c>
      <c r="G4" s="70">
        <f t="shared" si="5"/>
        <v>13977</v>
      </c>
      <c r="H4" s="70">
        <f t="shared" si="6"/>
        <v>11647</v>
      </c>
      <c r="I4" s="70">
        <f t="shared" si="7"/>
        <v>2</v>
      </c>
      <c r="J4" s="70">
        <f t="shared" si="8"/>
        <v>4429031</v>
      </c>
      <c r="K4" s="71"/>
      <c r="L4" s="71"/>
      <c r="M4" s="71"/>
      <c r="N4" s="71"/>
      <c r="O4" s="71">
        <v>0</v>
      </c>
      <c r="P4" s="71">
        <f>32.57*10.764</f>
        <v>350.58348000000001</v>
      </c>
      <c r="Q4" s="71">
        <f t="shared" si="9"/>
        <v>292.15290000000005</v>
      </c>
      <c r="R4" s="72">
        <v>4900000</v>
      </c>
      <c r="S4" s="72" t="s">
        <v>90</v>
      </c>
      <c r="T4" s="73">
        <v>2</v>
      </c>
      <c r="U4" s="74">
        <v>4429031</v>
      </c>
      <c r="V4" s="75">
        <f t="shared" si="11"/>
        <v>470969</v>
      </c>
      <c r="W4" s="73">
        <v>217</v>
      </c>
      <c r="X4" s="76" t="s">
        <v>102</v>
      </c>
    </row>
    <row r="5" spans="1:24" x14ac:dyDescent="0.25">
      <c r="A5" s="68">
        <v>4</v>
      </c>
      <c r="B5" s="68">
        <f t="shared" si="0"/>
        <v>338.16899999999998</v>
      </c>
      <c r="C5" s="68">
        <f t="shared" si="1"/>
        <v>405.80279999999999</v>
      </c>
      <c r="D5" s="68">
        <f t="shared" si="2"/>
        <v>486.96335999999997</v>
      </c>
      <c r="E5" s="69">
        <f t="shared" si="3"/>
        <v>11800000</v>
      </c>
      <c r="F5" s="70">
        <f t="shared" si="4"/>
        <v>34894</v>
      </c>
      <c r="G5" s="70">
        <f t="shared" si="5"/>
        <v>29078</v>
      </c>
      <c r="H5" s="70">
        <f t="shared" si="6"/>
        <v>24232</v>
      </c>
      <c r="I5" s="70" t="str">
        <f t="shared" si="7"/>
        <v>GRD</v>
      </c>
      <c r="J5" s="70">
        <f t="shared" si="8"/>
        <v>6299293</v>
      </c>
      <c r="K5" s="71"/>
      <c r="L5" s="71"/>
      <c r="M5" s="71"/>
      <c r="N5" s="71"/>
      <c r="O5" s="71">
        <v>0</v>
      </c>
      <c r="P5" s="71">
        <f>37.7*10.764</f>
        <v>405.80279999999999</v>
      </c>
      <c r="Q5" s="71">
        <f t="shared" si="9"/>
        <v>338.16899999999998</v>
      </c>
      <c r="R5" s="72">
        <v>11800000</v>
      </c>
      <c r="S5" s="72" t="s">
        <v>91</v>
      </c>
      <c r="T5" s="73" t="s">
        <v>99</v>
      </c>
      <c r="U5" s="74">
        <v>6299293</v>
      </c>
      <c r="V5" s="75">
        <f t="shared" si="11"/>
        <v>5500707</v>
      </c>
      <c r="W5" s="73">
        <v>24</v>
      </c>
      <c r="X5" s="76" t="s">
        <v>103</v>
      </c>
    </row>
    <row r="6" spans="1:24" x14ac:dyDescent="0.25">
      <c r="A6" s="68">
        <v>5</v>
      </c>
      <c r="B6" s="68">
        <f t="shared" si="0"/>
        <v>442.66950000000003</v>
      </c>
      <c r="C6" s="68">
        <f t="shared" si="1"/>
        <v>531.20339999999999</v>
      </c>
      <c r="D6" s="68">
        <f t="shared" si="2"/>
        <v>637.44407999999999</v>
      </c>
      <c r="E6" s="69">
        <f t="shared" si="3"/>
        <v>21000000</v>
      </c>
      <c r="F6" s="70">
        <f t="shared" si="4"/>
        <v>47439</v>
      </c>
      <c r="G6" s="70">
        <f t="shared" si="5"/>
        <v>39533</v>
      </c>
      <c r="H6" s="70">
        <f t="shared" si="6"/>
        <v>32944</v>
      </c>
      <c r="I6" s="70">
        <f t="shared" si="7"/>
        <v>3</v>
      </c>
      <c r="J6" s="70">
        <f t="shared" si="8"/>
        <v>7009000</v>
      </c>
      <c r="K6" s="71"/>
      <c r="L6" s="71"/>
      <c r="M6" s="71"/>
      <c r="N6" s="71"/>
      <c r="O6" s="71">
        <v>0</v>
      </c>
      <c r="P6" s="71">
        <f>49.35*10.764</f>
        <v>531.20339999999999</v>
      </c>
      <c r="Q6" s="71">
        <f t="shared" ref="Q6:Q10" si="12">P6/1.2</f>
        <v>442.66950000000003</v>
      </c>
      <c r="R6" s="72">
        <v>21000000</v>
      </c>
      <c r="S6" s="72" t="s">
        <v>96</v>
      </c>
      <c r="T6" s="73">
        <v>3</v>
      </c>
      <c r="U6" s="74">
        <v>7009000</v>
      </c>
      <c r="V6" s="75">
        <f t="shared" si="11"/>
        <v>13991000</v>
      </c>
      <c r="W6" s="73">
        <v>337</v>
      </c>
      <c r="X6" s="76" t="s">
        <v>104</v>
      </c>
    </row>
    <row r="7" spans="1:24" x14ac:dyDescent="0.25">
      <c r="A7" s="68">
        <v>6</v>
      </c>
      <c r="B7" s="68">
        <f t="shared" si="0"/>
        <v>461.95500000000004</v>
      </c>
      <c r="C7" s="68">
        <f t="shared" si="1"/>
        <v>554.346</v>
      </c>
      <c r="D7" s="68">
        <f t="shared" si="2"/>
        <v>665.21519999999998</v>
      </c>
      <c r="E7" s="69">
        <f t="shared" si="3"/>
        <v>19500000</v>
      </c>
      <c r="F7" s="70">
        <f t="shared" si="4"/>
        <v>42212</v>
      </c>
      <c r="G7" s="92">
        <f t="shared" si="5"/>
        <v>35177</v>
      </c>
      <c r="H7" s="92">
        <f t="shared" si="6"/>
        <v>29314</v>
      </c>
      <c r="I7" s="92">
        <f t="shared" si="7"/>
        <v>4</v>
      </c>
      <c r="J7" s="92">
        <f t="shared" si="8"/>
        <v>6884108</v>
      </c>
      <c r="K7" s="87"/>
      <c r="L7" s="87"/>
      <c r="M7" s="87"/>
      <c r="N7" s="87"/>
      <c r="O7" s="87">
        <v>0</v>
      </c>
      <c r="P7" s="87">
        <f>51.5*10.764</f>
        <v>554.346</v>
      </c>
      <c r="Q7" s="87">
        <f t="shared" si="12"/>
        <v>461.95500000000004</v>
      </c>
      <c r="R7" s="93">
        <v>19500000</v>
      </c>
      <c r="S7" s="72" t="s">
        <v>97</v>
      </c>
      <c r="T7" s="73">
        <v>4</v>
      </c>
      <c r="U7" s="74">
        <v>6884108</v>
      </c>
      <c r="V7" s="75">
        <f t="shared" si="11"/>
        <v>12615892</v>
      </c>
      <c r="W7" s="73">
        <v>408</v>
      </c>
      <c r="X7" s="76" t="s">
        <v>105</v>
      </c>
    </row>
    <row r="8" spans="1:24" x14ac:dyDescent="0.25">
      <c r="A8" s="68">
        <v>7</v>
      </c>
      <c r="B8" s="68">
        <f t="shared" si="0"/>
        <v>461.95500000000004</v>
      </c>
      <c r="C8" s="68">
        <f t="shared" si="1"/>
        <v>554.346</v>
      </c>
      <c r="D8" s="68">
        <f t="shared" si="2"/>
        <v>665.21519999999998</v>
      </c>
      <c r="E8" s="69">
        <f t="shared" si="3"/>
        <v>20700000</v>
      </c>
      <c r="F8" s="70">
        <f t="shared" si="4"/>
        <v>44810</v>
      </c>
      <c r="G8" s="92">
        <f t="shared" si="5"/>
        <v>37341</v>
      </c>
      <c r="H8" s="92">
        <f t="shared" si="6"/>
        <v>31118</v>
      </c>
      <c r="I8" s="92">
        <f t="shared" si="7"/>
        <v>4</v>
      </c>
      <c r="J8" s="92">
        <f t="shared" si="8"/>
        <v>8608476</v>
      </c>
      <c r="K8" s="87"/>
      <c r="L8" s="87"/>
      <c r="M8" s="87"/>
      <c r="N8" s="87"/>
      <c r="O8" s="87">
        <v>0</v>
      </c>
      <c r="P8" s="87">
        <f>51.5*10.764</f>
        <v>554.346</v>
      </c>
      <c r="Q8" s="87">
        <f t="shared" si="12"/>
        <v>461.95500000000004</v>
      </c>
      <c r="R8" s="93">
        <v>20700000</v>
      </c>
      <c r="S8" s="72" t="s">
        <v>98</v>
      </c>
      <c r="T8" s="73">
        <v>4</v>
      </c>
      <c r="U8" s="74">
        <v>8608476</v>
      </c>
      <c r="V8" s="75">
        <f t="shared" si="11"/>
        <v>12091524</v>
      </c>
      <c r="W8" s="73">
        <v>407</v>
      </c>
      <c r="X8" s="76" t="s">
        <v>100</v>
      </c>
    </row>
    <row r="9" spans="1:24" x14ac:dyDescent="0.25">
      <c r="A9" s="68">
        <v>8</v>
      </c>
      <c r="B9" s="68">
        <f t="shared" si="0"/>
        <v>554.16666666666674</v>
      </c>
      <c r="C9" s="68">
        <f t="shared" si="1"/>
        <v>665.00000000000011</v>
      </c>
      <c r="D9" s="68">
        <f t="shared" si="2"/>
        <v>798.00000000000011</v>
      </c>
      <c r="E9" s="69">
        <f t="shared" si="3"/>
        <v>30000000</v>
      </c>
      <c r="F9" s="68">
        <f t="shared" si="4"/>
        <v>54135</v>
      </c>
      <c r="G9" s="92">
        <f t="shared" si="5"/>
        <v>45113</v>
      </c>
      <c r="H9" s="92">
        <f t="shared" si="6"/>
        <v>37594</v>
      </c>
      <c r="I9" s="92">
        <f t="shared" si="7"/>
        <v>0</v>
      </c>
      <c r="J9" s="92">
        <f t="shared" si="8"/>
        <v>0</v>
      </c>
      <c r="K9" s="87"/>
      <c r="L9" s="87"/>
      <c r="M9" s="87"/>
      <c r="N9" s="87"/>
      <c r="O9" s="87">
        <v>0</v>
      </c>
      <c r="P9" s="87">
        <v>665</v>
      </c>
      <c r="Q9" s="87">
        <f t="shared" si="12"/>
        <v>554.16666666666674</v>
      </c>
      <c r="R9" s="93">
        <v>30000000</v>
      </c>
      <c r="S9" s="78"/>
    </row>
    <row r="10" spans="1:24" x14ac:dyDescent="0.25">
      <c r="A10" s="68">
        <v>9</v>
      </c>
      <c r="B10" s="68">
        <f t="shared" si="0"/>
        <v>330</v>
      </c>
      <c r="C10" s="68">
        <f t="shared" si="1"/>
        <v>396</v>
      </c>
      <c r="D10" s="68">
        <f t="shared" si="2"/>
        <v>475.2</v>
      </c>
      <c r="E10" s="69">
        <f t="shared" si="3"/>
        <v>13500000</v>
      </c>
      <c r="F10" s="68">
        <f t="shared" si="4"/>
        <v>40909</v>
      </c>
      <c r="G10" s="68">
        <f t="shared" si="5"/>
        <v>34091</v>
      </c>
      <c r="H10" s="68">
        <f t="shared" si="6"/>
        <v>28409</v>
      </c>
      <c r="I10" s="68">
        <f t="shared" si="7"/>
        <v>0</v>
      </c>
      <c r="J10" s="68">
        <f t="shared" si="8"/>
        <v>0</v>
      </c>
      <c r="O10" s="76">
        <v>0</v>
      </c>
      <c r="P10" s="76">
        <f t="shared" ref="P9:P10" si="13">O10/1.2</f>
        <v>0</v>
      </c>
      <c r="Q10" s="76">
        <v>330</v>
      </c>
      <c r="R10" s="78">
        <v>13500000</v>
      </c>
      <c r="S10" s="78"/>
    </row>
    <row r="11" spans="1:24" x14ac:dyDescent="0.25">
      <c r="A11" s="68">
        <v>10</v>
      </c>
      <c r="B11" s="68">
        <f t="shared" si="0"/>
        <v>330</v>
      </c>
      <c r="C11" s="68">
        <f t="shared" si="1"/>
        <v>396</v>
      </c>
      <c r="D11" s="68">
        <f t="shared" si="2"/>
        <v>475.2</v>
      </c>
      <c r="E11" s="69">
        <f t="shared" si="3"/>
        <v>13800000</v>
      </c>
      <c r="F11" s="68">
        <f t="shared" ref="F11:F15" si="14">ROUND((E11/B11),0)</f>
        <v>41818</v>
      </c>
      <c r="G11" s="92">
        <f t="shared" ref="G11:G15" si="15">ROUND((E11/C11),0)</f>
        <v>34848</v>
      </c>
      <c r="H11" s="92">
        <f t="shared" ref="H11:H15" si="16">ROUND((E11/D11),0)</f>
        <v>29040</v>
      </c>
      <c r="I11" s="92">
        <f t="shared" ref="I11:I15" si="17">T11</f>
        <v>0</v>
      </c>
      <c r="J11" s="92">
        <f t="shared" ref="J11:J15" si="18">U11</f>
        <v>0</v>
      </c>
      <c r="K11" s="87"/>
      <c r="L11" s="87"/>
      <c r="M11" s="87"/>
      <c r="N11" s="87"/>
      <c r="O11" s="87">
        <v>0</v>
      </c>
      <c r="P11" s="87">
        <f t="shared" ref="P11:P15" si="19">O11/1.2</f>
        <v>0</v>
      </c>
      <c r="Q11" s="87">
        <v>330</v>
      </c>
      <c r="R11" s="93">
        <v>13800000</v>
      </c>
      <c r="S11" s="78"/>
    </row>
    <row r="12" spans="1:24" x14ac:dyDescent="0.25">
      <c r="A12" s="68">
        <v>11</v>
      </c>
      <c r="B12" s="68">
        <f t="shared" si="0"/>
        <v>0</v>
      </c>
      <c r="C12" s="68">
        <f t="shared" si="1"/>
        <v>0</v>
      </c>
      <c r="D12" s="68">
        <f t="shared" si="2"/>
        <v>0</v>
      </c>
      <c r="E12" s="69">
        <f t="shared" si="3"/>
        <v>0</v>
      </c>
      <c r="F12" s="68" t="e">
        <f t="shared" si="14"/>
        <v>#DIV/0!</v>
      </c>
      <c r="G12" s="68" t="e">
        <f t="shared" si="15"/>
        <v>#DIV/0!</v>
      </c>
      <c r="H12" s="68" t="e">
        <f t="shared" si="16"/>
        <v>#DIV/0!</v>
      </c>
      <c r="I12" s="68">
        <f t="shared" si="17"/>
        <v>0</v>
      </c>
      <c r="J12" s="68">
        <f t="shared" si="18"/>
        <v>0</v>
      </c>
      <c r="O12" s="76">
        <v>0</v>
      </c>
      <c r="P12" s="76">
        <f t="shared" si="19"/>
        <v>0</v>
      </c>
      <c r="Q12" s="76">
        <f t="shared" ref="Q11:Q15" si="20">P12/1.2</f>
        <v>0</v>
      </c>
      <c r="R12" s="78">
        <v>0</v>
      </c>
      <c r="S12" s="78"/>
    </row>
    <row r="13" spans="1:24" x14ac:dyDescent="0.25">
      <c r="A13" s="68">
        <v>12</v>
      </c>
      <c r="B13" s="68">
        <f t="shared" si="0"/>
        <v>0</v>
      </c>
      <c r="C13" s="68">
        <f t="shared" si="1"/>
        <v>0</v>
      </c>
      <c r="D13" s="68">
        <f t="shared" si="2"/>
        <v>0</v>
      </c>
      <c r="E13" s="69">
        <f t="shared" si="3"/>
        <v>0</v>
      </c>
      <c r="F13" s="68" t="e">
        <f t="shared" si="14"/>
        <v>#DIV/0!</v>
      </c>
      <c r="G13" s="68" t="e">
        <f t="shared" si="15"/>
        <v>#DIV/0!</v>
      </c>
      <c r="H13" s="68" t="e">
        <f t="shared" si="16"/>
        <v>#DIV/0!</v>
      </c>
      <c r="I13" s="68">
        <f t="shared" si="17"/>
        <v>0</v>
      </c>
      <c r="J13" s="68">
        <f t="shared" si="18"/>
        <v>0</v>
      </c>
      <c r="O13" s="76">
        <v>0</v>
      </c>
      <c r="P13" s="76">
        <f t="shared" si="19"/>
        <v>0</v>
      </c>
      <c r="Q13" s="76">
        <f t="shared" si="20"/>
        <v>0</v>
      </c>
      <c r="R13" s="78">
        <v>0</v>
      </c>
      <c r="S13" s="78"/>
    </row>
    <row r="14" spans="1:24" x14ac:dyDescent="0.25">
      <c r="A14" s="68">
        <v>13</v>
      </c>
      <c r="B14" s="68">
        <f t="shared" si="0"/>
        <v>0</v>
      </c>
      <c r="C14" s="68">
        <f t="shared" si="1"/>
        <v>0</v>
      </c>
      <c r="D14" s="68">
        <f t="shared" si="2"/>
        <v>0</v>
      </c>
      <c r="E14" s="69">
        <f t="shared" si="3"/>
        <v>0</v>
      </c>
      <c r="F14" s="68" t="e">
        <f t="shared" si="14"/>
        <v>#DIV/0!</v>
      </c>
      <c r="G14" s="68" t="e">
        <f t="shared" si="15"/>
        <v>#DIV/0!</v>
      </c>
      <c r="H14" s="68" t="e">
        <f t="shared" si="16"/>
        <v>#DIV/0!</v>
      </c>
      <c r="I14" s="68">
        <f t="shared" si="17"/>
        <v>0</v>
      </c>
      <c r="J14" s="68">
        <f t="shared" si="18"/>
        <v>0</v>
      </c>
      <c r="O14" s="76">
        <v>0</v>
      </c>
      <c r="P14" s="76">
        <f t="shared" si="19"/>
        <v>0</v>
      </c>
      <c r="Q14" s="76">
        <f t="shared" si="20"/>
        <v>0</v>
      </c>
      <c r="R14" s="78">
        <v>0</v>
      </c>
      <c r="S14" s="78"/>
    </row>
    <row r="15" spans="1:24" x14ac:dyDescent="0.25">
      <c r="A15" s="68">
        <v>14</v>
      </c>
      <c r="B15" s="68">
        <f t="shared" si="0"/>
        <v>0</v>
      </c>
      <c r="C15" s="68">
        <f t="shared" si="1"/>
        <v>0</v>
      </c>
      <c r="D15" s="68">
        <f t="shared" si="2"/>
        <v>0</v>
      </c>
      <c r="E15" s="69">
        <f t="shared" si="3"/>
        <v>0</v>
      </c>
      <c r="F15" s="68" t="e">
        <f t="shared" si="14"/>
        <v>#DIV/0!</v>
      </c>
      <c r="G15" s="68" t="e">
        <f t="shared" si="15"/>
        <v>#DIV/0!</v>
      </c>
      <c r="H15" s="68" t="e">
        <f t="shared" si="16"/>
        <v>#DIV/0!</v>
      </c>
      <c r="I15" s="68">
        <f t="shared" si="17"/>
        <v>0</v>
      </c>
      <c r="J15" s="68">
        <f t="shared" si="18"/>
        <v>0</v>
      </c>
      <c r="O15" s="76">
        <v>0</v>
      </c>
      <c r="P15" s="76">
        <f t="shared" si="19"/>
        <v>0</v>
      </c>
      <c r="Q15" s="76">
        <f t="shared" si="20"/>
        <v>0</v>
      </c>
      <c r="R15" s="78">
        <v>0</v>
      </c>
      <c r="S15" s="78"/>
    </row>
    <row r="16" spans="1:24" x14ac:dyDescent="0.25">
      <c r="A16" s="68">
        <v>15</v>
      </c>
      <c r="B16" s="68">
        <f t="shared" si="0"/>
        <v>0</v>
      </c>
      <c r="C16" s="68">
        <f t="shared" si="1"/>
        <v>0</v>
      </c>
      <c r="D16" s="68">
        <f t="shared" si="2"/>
        <v>0</v>
      </c>
      <c r="E16" s="69">
        <f t="shared" si="3"/>
        <v>0</v>
      </c>
      <c r="F16" s="68" t="e">
        <f t="shared" ref="F16" si="21">ROUND((E16/B16),0)</f>
        <v>#DIV/0!</v>
      </c>
      <c r="G16" s="68" t="e">
        <f t="shared" ref="G16" si="22">ROUND((E16/C16),0)</f>
        <v>#DIV/0!</v>
      </c>
      <c r="H16" s="68" t="e">
        <f t="shared" ref="H16" si="23">ROUND((E16/D16),0)</f>
        <v>#DIV/0!</v>
      </c>
      <c r="I16" s="68">
        <f t="shared" ref="I16" si="24">T16</f>
        <v>0</v>
      </c>
      <c r="J16" s="68">
        <f t="shared" ref="J16" si="25">U16</f>
        <v>0</v>
      </c>
      <c r="O16" s="76">
        <v>0</v>
      </c>
      <c r="P16" s="76">
        <f t="shared" ref="P16" si="26">O16/1.2</f>
        <v>0</v>
      </c>
      <c r="Q16" s="76">
        <f t="shared" ref="Q16" si="27">P16/1.2</f>
        <v>0</v>
      </c>
      <c r="R16" s="78">
        <v>0</v>
      </c>
      <c r="S16" s="78"/>
    </row>
    <row r="17" spans="1:23" x14ac:dyDescent="0.25">
      <c r="A17" s="68">
        <v>16</v>
      </c>
      <c r="B17" s="68">
        <f t="shared" ref="B17:B21" si="28">Q17</f>
        <v>0</v>
      </c>
      <c r="C17" s="68">
        <f t="shared" ref="C17:C21" si="29">B17*1.2</f>
        <v>0</v>
      </c>
      <c r="D17" s="68">
        <f t="shared" ref="D17:D21" si="30">C17*1.2</f>
        <v>0</v>
      </c>
      <c r="E17" s="69">
        <f t="shared" ref="E17:E21" si="31">R17</f>
        <v>0</v>
      </c>
      <c r="F17" s="68" t="e">
        <f t="shared" ref="F17" si="32">ROUND((E17/B17),0)</f>
        <v>#DIV/0!</v>
      </c>
      <c r="G17" s="68" t="e">
        <f t="shared" ref="G17" si="33">ROUND((E17/C17),0)</f>
        <v>#DIV/0!</v>
      </c>
      <c r="H17" s="68" t="e">
        <f t="shared" ref="H17" si="34">ROUND((E17/D17),0)</f>
        <v>#DIV/0!</v>
      </c>
      <c r="I17" s="68">
        <f t="shared" ref="I17" si="35">T17</f>
        <v>0</v>
      </c>
      <c r="J17" s="68">
        <f t="shared" ref="J17" si="36">U17</f>
        <v>0</v>
      </c>
      <c r="O17" s="76">
        <v>0</v>
      </c>
      <c r="P17" s="76">
        <f t="shared" ref="P17" si="37">O17/1.2</f>
        <v>0</v>
      </c>
      <c r="Q17" s="76">
        <f t="shared" ref="Q17" si="38">P17/1.2</f>
        <v>0</v>
      </c>
      <c r="R17" s="78">
        <v>0</v>
      </c>
      <c r="S17" s="78"/>
    </row>
    <row r="18" spans="1:23" x14ac:dyDescent="0.25">
      <c r="A18" s="68">
        <v>17</v>
      </c>
      <c r="B18" s="68">
        <f t="shared" si="28"/>
        <v>0</v>
      </c>
      <c r="C18" s="68">
        <f t="shared" si="29"/>
        <v>0</v>
      </c>
      <c r="D18" s="68">
        <f t="shared" si="30"/>
        <v>0</v>
      </c>
      <c r="E18" s="69">
        <f t="shared" si="31"/>
        <v>0</v>
      </c>
      <c r="F18" s="68" t="e">
        <f t="shared" ref="F18:F21" si="39">ROUND((E18/B18),0)</f>
        <v>#DIV/0!</v>
      </c>
      <c r="G18" s="68" t="e">
        <f t="shared" ref="G18:G21" si="40">ROUND((E18/C18),0)</f>
        <v>#DIV/0!</v>
      </c>
      <c r="H18" s="68" t="e">
        <f t="shared" ref="H18:H21" si="41">ROUND((E18/D18),0)</f>
        <v>#DIV/0!</v>
      </c>
      <c r="I18" s="68">
        <f t="shared" ref="I18:J21" si="42">T18</f>
        <v>0</v>
      </c>
      <c r="J18" s="68">
        <f t="shared" si="42"/>
        <v>0</v>
      </c>
      <c r="O18" s="76">
        <v>0</v>
      </c>
      <c r="P18" s="76">
        <f t="shared" ref="P18" si="43">O18/1.2</f>
        <v>0</v>
      </c>
      <c r="Q18" s="76">
        <f t="shared" ref="Q18:Q21" si="44">P18/1.2</f>
        <v>0</v>
      </c>
      <c r="R18" s="78">
        <v>0</v>
      </c>
      <c r="S18" s="78"/>
    </row>
    <row r="19" spans="1:23" x14ac:dyDescent="0.25">
      <c r="A19" s="68">
        <v>18</v>
      </c>
      <c r="B19" s="68">
        <f t="shared" si="28"/>
        <v>0</v>
      </c>
      <c r="C19" s="68">
        <f t="shared" si="29"/>
        <v>0</v>
      </c>
      <c r="D19" s="68">
        <f t="shared" si="30"/>
        <v>0</v>
      </c>
      <c r="E19" s="69">
        <f t="shared" si="31"/>
        <v>0</v>
      </c>
      <c r="F19" s="68" t="e">
        <f t="shared" si="39"/>
        <v>#DIV/0!</v>
      </c>
      <c r="G19" s="68" t="e">
        <f t="shared" si="40"/>
        <v>#DIV/0!</v>
      </c>
      <c r="H19" s="68" t="e">
        <f t="shared" si="41"/>
        <v>#DIV/0!</v>
      </c>
      <c r="I19" s="68">
        <f t="shared" si="42"/>
        <v>0</v>
      </c>
      <c r="J19" s="68">
        <f t="shared" si="42"/>
        <v>0</v>
      </c>
      <c r="O19" s="76">
        <v>0</v>
      </c>
      <c r="P19" s="76">
        <f>O19/1.2</f>
        <v>0</v>
      </c>
      <c r="Q19" s="76">
        <f t="shared" si="44"/>
        <v>0</v>
      </c>
      <c r="R19" s="78">
        <v>0</v>
      </c>
      <c r="S19" s="78"/>
    </row>
    <row r="20" spans="1:23" x14ac:dyDescent="0.25">
      <c r="A20" s="68">
        <v>19</v>
      </c>
      <c r="B20" s="68">
        <f t="shared" ref="B20" si="45">Q20</f>
        <v>0</v>
      </c>
      <c r="C20" s="68">
        <f t="shared" ref="C20" si="46">B20*1.2</f>
        <v>0</v>
      </c>
      <c r="D20" s="68">
        <f t="shared" ref="D20" si="47">C20*1.2</f>
        <v>0</v>
      </c>
      <c r="E20" s="69">
        <f t="shared" ref="E20" si="48">R20</f>
        <v>0</v>
      </c>
      <c r="F20" s="68" t="e">
        <f t="shared" ref="F20" si="49">ROUND((E20/B20),0)</f>
        <v>#DIV/0!</v>
      </c>
      <c r="G20" s="68" t="e">
        <f t="shared" ref="G20" si="50">ROUND((E20/C20),0)</f>
        <v>#DIV/0!</v>
      </c>
      <c r="H20" s="68" t="e">
        <f t="shared" ref="H20" si="51">ROUND((E20/D20),0)</f>
        <v>#DIV/0!</v>
      </c>
      <c r="I20" s="68">
        <f t="shared" ref="I20" si="52">T20</f>
        <v>0</v>
      </c>
      <c r="J20" s="68">
        <f t="shared" ref="J20" si="53">U20</f>
        <v>0</v>
      </c>
      <c r="O20" s="76">
        <v>0</v>
      </c>
      <c r="P20" s="76">
        <f t="shared" ref="P20" si="54">O20/1.2</f>
        <v>0</v>
      </c>
      <c r="Q20" s="76">
        <f t="shared" ref="Q20" si="55">P20/1.2</f>
        <v>0</v>
      </c>
      <c r="R20" s="78">
        <v>0</v>
      </c>
      <c r="S20" s="78"/>
    </row>
    <row r="21" spans="1:23" x14ac:dyDescent="0.25">
      <c r="A21" s="68">
        <v>20</v>
      </c>
      <c r="B21" s="68">
        <f t="shared" si="28"/>
        <v>0</v>
      </c>
      <c r="C21" s="68">
        <f t="shared" si="29"/>
        <v>0</v>
      </c>
      <c r="D21" s="68">
        <f t="shared" si="30"/>
        <v>0</v>
      </c>
      <c r="E21" s="69">
        <f t="shared" si="31"/>
        <v>0</v>
      </c>
      <c r="F21" s="68" t="e">
        <f t="shared" si="39"/>
        <v>#DIV/0!</v>
      </c>
      <c r="G21" s="68" t="e">
        <f t="shared" si="40"/>
        <v>#DIV/0!</v>
      </c>
      <c r="H21" s="68" t="e">
        <f t="shared" si="41"/>
        <v>#DIV/0!</v>
      </c>
      <c r="I21" s="68">
        <f t="shared" si="42"/>
        <v>0</v>
      </c>
      <c r="J21" s="68">
        <f t="shared" si="42"/>
        <v>0</v>
      </c>
      <c r="O21" s="76">
        <v>0</v>
      </c>
      <c r="P21" s="76">
        <f>O21/1.2</f>
        <v>0</v>
      </c>
      <c r="Q21" s="76">
        <f t="shared" si="44"/>
        <v>0</v>
      </c>
      <c r="R21" s="78">
        <v>0</v>
      </c>
      <c r="S21" s="78"/>
    </row>
    <row r="22" spans="1:23" s="74" customFormat="1" x14ac:dyDescent="0.25">
      <c r="T22" s="79"/>
      <c r="W22" s="79"/>
    </row>
    <row r="23" spans="1:23" s="74" customFormat="1" x14ac:dyDescent="0.25">
      <c r="F23" s="80" t="s">
        <v>84</v>
      </c>
      <c r="T23" s="79"/>
      <c r="W23" s="79"/>
    </row>
    <row r="24" spans="1:23" s="74" customFormat="1" x14ac:dyDescent="0.25">
      <c r="F24" s="80" t="s">
        <v>121</v>
      </c>
      <c r="T24" s="79"/>
      <c r="W24" s="79"/>
    </row>
    <row r="25" spans="1:23" s="74" customFormat="1" x14ac:dyDescent="0.25">
      <c r="F25" s="80"/>
      <c r="T25" s="79"/>
      <c r="W25" s="79"/>
    </row>
    <row r="26" spans="1:23" s="74" customFormat="1" x14ac:dyDescent="0.25">
      <c r="F26" s="80"/>
      <c r="T26" s="79"/>
      <c r="W26" s="79"/>
    </row>
    <row r="27" spans="1:23" s="74" customFormat="1" x14ac:dyDescent="0.25">
      <c r="F27" s="81"/>
      <c r="G27" s="81"/>
      <c r="T27" s="79"/>
      <c r="W27" s="79"/>
    </row>
    <row r="28" spans="1:23" s="74" customFormat="1" x14ac:dyDescent="0.25">
      <c r="C28" s="82" t="s">
        <v>74</v>
      </c>
      <c r="D28" s="82"/>
      <c r="F28" s="81" t="s">
        <v>83</v>
      </c>
      <c r="G28" s="81">
        <v>462</v>
      </c>
      <c r="T28" s="79"/>
      <c r="W28" s="79"/>
    </row>
    <row r="29" spans="1:23" s="74" customFormat="1" x14ac:dyDescent="0.25">
      <c r="C29" s="82" t="s">
        <v>1</v>
      </c>
      <c r="D29" s="82"/>
      <c r="F29" s="81" t="s">
        <v>71</v>
      </c>
      <c r="G29" s="81">
        <v>554</v>
      </c>
      <c r="H29" s="74">
        <f>G29/G28</f>
        <v>1.1991341991341991</v>
      </c>
      <c r="T29" s="79"/>
      <c r="W29" s="79"/>
    </row>
    <row r="30" spans="1:23" s="74" customFormat="1" x14ac:dyDescent="0.25">
      <c r="F30" s="81" t="s">
        <v>72</v>
      </c>
      <c r="G30" s="81">
        <v>32000</v>
      </c>
      <c r="T30" s="79"/>
      <c r="W30" s="79"/>
    </row>
    <row r="31" spans="1:23" s="74" customFormat="1" x14ac:dyDescent="0.25">
      <c r="C31" s="83"/>
      <c r="D31" s="83"/>
      <c r="F31" s="83" t="s">
        <v>73</v>
      </c>
      <c r="G31" s="83">
        <f>G28*G30</f>
        <v>14784000</v>
      </c>
      <c r="H31" s="74" t="e">
        <f>G31/D29</f>
        <v>#DIV/0!</v>
      </c>
      <c r="T31" s="79"/>
      <c r="W31" s="79"/>
    </row>
    <row r="32" spans="1:23" s="74" customFormat="1" x14ac:dyDescent="0.25">
      <c r="C32" s="83"/>
      <c r="D32" s="83"/>
      <c r="F32" s="83" t="s">
        <v>24</v>
      </c>
      <c r="G32" s="83">
        <f>G31*90%</f>
        <v>13305600</v>
      </c>
      <c r="T32" s="79"/>
      <c r="W32" s="79"/>
    </row>
    <row r="33" spans="3:23" s="74" customFormat="1" x14ac:dyDescent="0.25">
      <c r="C33" s="83"/>
      <c r="D33" s="83"/>
      <c r="F33" s="83" t="s">
        <v>25</v>
      </c>
      <c r="G33" s="83">
        <f>G31*80%</f>
        <v>11827200</v>
      </c>
      <c r="T33" s="79"/>
      <c r="W33" s="79"/>
    </row>
    <row r="34" spans="3:23" s="74" customFormat="1" x14ac:dyDescent="0.25">
      <c r="C34" s="83"/>
      <c r="D34" s="83"/>
      <c r="T34" s="79"/>
      <c r="W34" s="79"/>
    </row>
    <row r="35" spans="3:23" s="74" customFormat="1" x14ac:dyDescent="0.25">
      <c r="C35" s="74" t="s">
        <v>85</v>
      </c>
      <c r="T35" s="79"/>
      <c r="W35" s="79"/>
    </row>
    <row r="36" spans="3:23" s="74" customFormat="1" x14ac:dyDescent="0.25">
      <c r="C36" s="74" t="s">
        <v>86</v>
      </c>
      <c r="D36" s="74">
        <v>462</v>
      </c>
      <c r="E36" s="74">
        <v>554</v>
      </c>
      <c r="F36" s="74">
        <v>28000</v>
      </c>
      <c r="G36" s="74">
        <f>E36*F36</f>
        <v>15512000</v>
      </c>
      <c r="T36" s="79"/>
      <c r="W36" s="79"/>
    </row>
    <row r="37" spans="3:23" s="74" customFormat="1" x14ac:dyDescent="0.25">
      <c r="C37" s="74" t="s">
        <v>87</v>
      </c>
      <c r="D37" s="74">
        <v>462</v>
      </c>
      <c r="E37" s="74">
        <v>554</v>
      </c>
      <c r="F37" s="74">
        <v>28000</v>
      </c>
      <c r="G37" s="74">
        <f>E37*F37</f>
        <v>15512000</v>
      </c>
      <c r="T37" s="79"/>
      <c r="W37" s="79"/>
    </row>
    <row r="38" spans="3:23" x14ac:dyDescent="0.25">
      <c r="G38" s="84">
        <f>SUM(G36:G37)</f>
        <v>31024000</v>
      </c>
      <c r="R38" s="87" t="s">
        <v>122</v>
      </c>
      <c r="S38" s="87"/>
      <c r="T38" s="90"/>
    </row>
    <row r="39" spans="3:23" x14ac:dyDescent="0.25">
      <c r="G39" s="85"/>
      <c r="R39" s="87" t="s">
        <v>123</v>
      </c>
      <c r="S39" s="87"/>
      <c r="T39" s="90"/>
    </row>
    <row r="40" spans="3:23" x14ac:dyDescent="0.25">
      <c r="C40" s="82" t="s">
        <v>92</v>
      </c>
      <c r="D40" s="87"/>
      <c r="E40" s="87"/>
      <c r="F40" s="87"/>
      <c r="G40" s="88"/>
      <c r="R40" s="87" t="s">
        <v>124</v>
      </c>
      <c r="S40" s="87"/>
      <c r="T40" s="90"/>
    </row>
    <row r="41" spans="3:23" s="74" customFormat="1" x14ac:dyDescent="0.25">
      <c r="C41" s="82" t="s">
        <v>93</v>
      </c>
      <c r="D41" s="82">
        <v>462</v>
      </c>
      <c r="E41" s="82">
        <v>554</v>
      </c>
      <c r="F41" s="82">
        <v>36000</v>
      </c>
      <c r="G41" s="82">
        <f>E41*F41</f>
        <v>19944000</v>
      </c>
      <c r="T41" s="79"/>
      <c r="W41" s="79"/>
    </row>
    <row r="42" spans="3:23" s="74" customFormat="1" x14ac:dyDescent="0.25">
      <c r="R42" s="91">
        <f>20000000/500</f>
        <v>40000</v>
      </c>
      <c r="T42" s="79"/>
      <c r="W42" s="79"/>
    </row>
    <row r="43" spans="3:23" s="74" customFormat="1" x14ac:dyDescent="0.25">
      <c r="C43" s="74" t="s">
        <v>94</v>
      </c>
      <c r="T43" s="79"/>
      <c r="W43" s="79"/>
    </row>
    <row r="44" spans="3:23" s="74" customFormat="1" x14ac:dyDescent="0.25">
      <c r="C44" s="74" t="s">
        <v>95</v>
      </c>
      <c r="D44" s="74">
        <v>462</v>
      </c>
      <c r="E44" s="74">
        <v>462</v>
      </c>
      <c r="F44" s="74">
        <v>45000</v>
      </c>
      <c r="G44" s="74">
        <f>E44*F44</f>
        <v>20790000</v>
      </c>
      <c r="T44" s="79"/>
      <c r="W44" s="79"/>
    </row>
    <row r="46" spans="3:23" x14ac:dyDescent="0.25">
      <c r="C46" s="82" t="s">
        <v>86</v>
      </c>
      <c r="D46" s="82">
        <v>462</v>
      </c>
      <c r="E46" s="82">
        <v>554</v>
      </c>
      <c r="F46" s="82">
        <v>29000</v>
      </c>
      <c r="G46" s="82">
        <f>E46*F46</f>
        <v>16066000</v>
      </c>
      <c r="I46" s="50" t="s">
        <v>108</v>
      </c>
      <c r="J46" s="50" t="s">
        <v>113</v>
      </c>
      <c r="K46" s="50"/>
      <c r="L46" s="50"/>
      <c r="M46" s="50"/>
      <c r="N46" s="50" t="s">
        <v>72</v>
      </c>
      <c r="O46" s="50" t="s">
        <v>1</v>
      </c>
    </row>
    <row r="47" spans="3:23" x14ac:dyDescent="0.25">
      <c r="C47" s="82" t="s">
        <v>87</v>
      </c>
      <c r="D47" s="82">
        <v>462</v>
      </c>
      <c r="E47" s="82">
        <v>554</v>
      </c>
      <c r="F47" s="82">
        <v>29000</v>
      </c>
      <c r="G47" s="82">
        <f>E47*F47</f>
        <v>16066000</v>
      </c>
      <c r="I47" s="86" t="s">
        <v>111</v>
      </c>
      <c r="J47" s="81">
        <v>462</v>
      </c>
      <c r="K47" s="81"/>
      <c r="L47" s="81"/>
      <c r="M47" s="81"/>
      <c r="N47" s="81">
        <v>34000</v>
      </c>
      <c r="O47" s="81">
        <f>J47*N47</f>
        <v>15708000</v>
      </c>
    </row>
    <row r="48" spans="3:23" x14ac:dyDescent="0.25">
      <c r="C48" s="87"/>
      <c r="D48" s="87"/>
      <c r="E48" s="87"/>
      <c r="F48" s="87" t="s">
        <v>73</v>
      </c>
      <c r="G48" s="88">
        <f>SUM(G46:G47)</f>
        <v>32132000</v>
      </c>
      <c r="I48" s="86" t="s">
        <v>112</v>
      </c>
      <c r="J48" s="81">
        <v>462</v>
      </c>
      <c r="K48" s="81"/>
      <c r="L48" s="81"/>
      <c r="M48" s="81"/>
      <c r="N48" s="81">
        <v>34000</v>
      </c>
      <c r="O48" s="81">
        <f>J48*N48</f>
        <v>15708000</v>
      </c>
    </row>
    <row r="49" spans="3:15" x14ac:dyDescent="0.25">
      <c r="C49" s="87"/>
      <c r="D49" s="87"/>
      <c r="E49" s="87"/>
      <c r="F49" s="87" t="s">
        <v>24</v>
      </c>
      <c r="G49" s="88">
        <f>G48*0.9</f>
        <v>28918800</v>
      </c>
      <c r="I49" s="89" t="s">
        <v>110</v>
      </c>
      <c r="J49" s="81"/>
      <c r="K49" s="81"/>
      <c r="L49" s="81"/>
      <c r="M49" s="81"/>
      <c r="N49" s="81"/>
      <c r="O49" s="83">
        <f>SUM(O47:O48)</f>
        <v>31416000</v>
      </c>
    </row>
    <row r="50" spans="3:15" x14ac:dyDescent="0.25">
      <c r="C50" s="87"/>
      <c r="D50" s="87"/>
      <c r="E50" s="87"/>
      <c r="F50" s="87" t="s">
        <v>25</v>
      </c>
      <c r="G50" s="88">
        <f>G48*0.8</f>
        <v>25705600</v>
      </c>
      <c r="I50" s="86"/>
      <c r="J50" s="81"/>
      <c r="K50" s="81"/>
      <c r="L50" s="81"/>
      <c r="M50" s="81"/>
      <c r="N50" s="81"/>
      <c r="O50" s="81"/>
    </row>
    <row r="51" spans="3:15" x14ac:dyDescent="0.25">
      <c r="I51" s="89" t="s">
        <v>109</v>
      </c>
      <c r="J51" s="81"/>
      <c r="K51" s="81"/>
      <c r="L51" s="81"/>
      <c r="M51" s="81"/>
      <c r="N51" s="81"/>
      <c r="O51" s="81"/>
    </row>
    <row r="52" spans="3:15" x14ac:dyDescent="0.25">
      <c r="D52" s="76" t="s">
        <v>106</v>
      </c>
      <c r="E52" s="76" t="s">
        <v>107</v>
      </c>
      <c r="I52" s="86" t="s">
        <v>111</v>
      </c>
      <c r="J52" s="81">
        <v>462</v>
      </c>
      <c r="K52" s="81"/>
      <c r="L52" s="81"/>
      <c r="M52" s="81"/>
      <c r="N52" s="81">
        <v>2000</v>
      </c>
      <c r="O52" s="81">
        <f>J52*N52</f>
        <v>924000</v>
      </c>
    </row>
    <row r="53" spans="3:15" x14ac:dyDescent="0.25">
      <c r="C53" s="82" t="s">
        <v>86</v>
      </c>
      <c r="D53" s="82">
        <v>483</v>
      </c>
      <c r="E53" s="82">
        <v>468</v>
      </c>
      <c r="F53" s="82">
        <f>D53+E53</f>
        <v>951</v>
      </c>
      <c r="I53" s="86" t="s">
        <v>112</v>
      </c>
      <c r="J53" s="81">
        <v>462</v>
      </c>
      <c r="K53" s="81"/>
      <c r="L53" s="81"/>
      <c r="M53" s="81"/>
      <c r="N53" s="81">
        <v>2000</v>
      </c>
      <c r="O53" s="81">
        <f>J53*N53</f>
        <v>924000</v>
      </c>
    </row>
    <row r="54" spans="3:15" x14ac:dyDescent="0.25">
      <c r="C54" s="82" t="s">
        <v>87</v>
      </c>
      <c r="D54" s="82">
        <v>466</v>
      </c>
      <c r="E54" s="82">
        <v>381</v>
      </c>
      <c r="F54" s="82">
        <f>D54+E54</f>
        <v>847</v>
      </c>
      <c r="I54" s="89" t="s">
        <v>110</v>
      </c>
      <c r="J54" s="81"/>
      <c r="K54" s="81"/>
      <c r="L54" s="81"/>
      <c r="M54" s="81"/>
      <c r="N54" s="81"/>
      <c r="O54" s="83">
        <f>SUM(O52:O53)</f>
        <v>1848000</v>
      </c>
    </row>
    <row r="55" spans="3:15" x14ac:dyDescent="0.25">
      <c r="I55" s="86"/>
      <c r="J55" s="81"/>
      <c r="K55" s="81"/>
      <c r="L55" s="81"/>
      <c r="M55" s="81"/>
      <c r="N55" s="81"/>
      <c r="O55" s="81"/>
    </row>
    <row r="56" spans="3:15" x14ac:dyDescent="0.25">
      <c r="I56" s="89" t="s">
        <v>114</v>
      </c>
      <c r="J56" s="81"/>
      <c r="K56" s="81"/>
      <c r="L56" s="81"/>
      <c r="M56" s="81"/>
      <c r="N56" s="81"/>
      <c r="O56" s="83">
        <f>O54+O49</f>
        <v>33264000</v>
      </c>
    </row>
    <row r="57" spans="3:15" x14ac:dyDescent="0.25">
      <c r="I57" s="89" t="s">
        <v>115</v>
      </c>
      <c r="J57" s="81"/>
      <c r="K57" s="81"/>
      <c r="L57" s="81"/>
      <c r="M57" s="81"/>
      <c r="N57" s="81"/>
      <c r="O57" s="83">
        <f>O56*0.9</f>
        <v>29937600</v>
      </c>
    </row>
    <row r="58" spans="3:15" x14ac:dyDescent="0.25">
      <c r="I58" s="89" t="s">
        <v>116</v>
      </c>
      <c r="J58" s="81"/>
      <c r="K58" s="81"/>
      <c r="L58" s="81"/>
      <c r="M58" s="81"/>
      <c r="N58" s="81"/>
      <c r="O58" s="83">
        <f>O56*0.8</f>
        <v>26611200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2024-01-12T11:51:28Z</dcterms:modified>
</cp:coreProperties>
</file>