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Fort\Mrunal Amarnath Rajurkar\"/>
    </mc:Choice>
  </mc:AlternateContent>
  <xr:revisionPtr revIDLastSave="0" documentId="13_ncr:1_{F7730446-E44D-491E-9CA6-D4EAF8BBEF3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D19" i="23" l="1"/>
  <c r="D29" i="23"/>
  <c r="D21" i="23"/>
  <c r="D20" i="23"/>
  <c r="G31" i="4" l="1"/>
  <c r="P3" i="4"/>
  <c r="P2" i="4"/>
  <c r="H29" i="4" l="1"/>
  <c r="C5" i="25"/>
  <c r="C4" i="25"/>
  <c r="C3" i="25"/>
  <c r="Q2" i="4"/>
  <c r="Q3" i="4"/>
  <c r="B3" i="4" s="1"/>
  <c r="C3" i="4" s="1"/>
  <c r="D3" i="4" s="1"/>
  <c r="P4" i="4"/>
  <c r="P5" i="4"/>
  <c r="Q6" i="4"/>
  <c r="B6" i="4" s="1"/>
  <c r="C6" i="4" s="1"/>
  <c r="P7" i="4"/>
  <c r="B7" i="4" s="1"/>
  <c r="C7" i="4" s="1"/>
  <c r="D7" i="4" s="1"/>
  <c r="B8" i="4"/>
  <c r="C8" i="4" s="1"/>
  <c r="D8" i="4" s="1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1" i="23" s="1"/>
  <c r="E21" i="23" s="1"/>
  <c r="C25" i="23" l="1"/>
  <c r="E19" i="23"/>
  <c r="C20" i="23"/>
  <c r="E20" i="23" s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<sst xmlns="http://schemas.openxmlformats.org/spreadsheetml/2006/main" count="135" uniqueCount="93">
  <si>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</si>
  <si>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</si>
  <si>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</si>
  <si>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</si>
  <si>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</si>
  <si>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</si>
  <si>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</si>
  <si>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</si>
  <si>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</si>
  <si>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</si>
  <si>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</si>
  <si>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</si>
  <si>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</si>
  <si>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</si>
  <si>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</si>
  <si>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</si>
  <si>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</si>
  <si>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</si>
  <si>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</si>
  <si>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</si>
  <si>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</si>
  <si>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</si>
  <si>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</si>
  <si>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</si>
  <si>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</si>
  <si>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</si>
  <si>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</si>
  <si>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</si>
  <si>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</si>
  <si>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</si>
  <si>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</si>
  <si>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</si>
  <si>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</si>
  <si>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</si>
  <si>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</si>
  <si>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</si>
  <si>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</si>
  <si>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</si>
  <si>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</si>
  <si>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</si>
  <si>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</si>
  <si>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</si>
  <si>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</si>
  <si>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</si>
  <si>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</si>
  <si>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</si>
  <si>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</si>
  <si>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</si>
  <si>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</si>
  <si>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</si>
  <si>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</si>
  <si>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</si>
  <si>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</si>
  <si>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</si>
  <si>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</si>
  <si>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</si>
  <si>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</si>
  <si>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</si>
  <si>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</si>
  <si>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</si>
  <si>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</si>
  <si>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</si>
  <si>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</si>
  <si>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</si>
  <si>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</si>
  <si>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</si>
  <si>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</si>
  <si>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</si>
  <si>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</si>
  <si>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</si>
  <si>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</si>
  <si>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</si>
  <si>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</si>
  <si>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</si>
  <si>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</si>
  <si>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</si>
  <si>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</si>
  <si>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</si>
  <si>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</si>
  <si>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</si>
  <si>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</si>
  <si>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</si>
  <si>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</si>
  <si>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</si>
  <si>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25.04.2011</t>
  </si>
  <si>
    <t>YOC - 1998</t>
  </si>
  <si>
    <t>IGR-11.09.23</t>
  </si>
  <si>
    <t>IGR-03.03.23</t>
  </si>
  <si>
    <t>MCA</t>
  </si>
  <si>
    <t>45 to 50 k on CA</t>
  </si>
  <si>
    <t>Total Value</t>
  </si>
  <si>
    <t>Flat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</si>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</sst>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1" fillId="2" borderId="0" xfId="0" applyFont="1" applyFill="1"/>
    <xf numFmtId="4" fontId="0" fillId="2" borderId="0" xfId="0" applyNumberFormat="1" applyFill="1"/>
    <xf numFmtId="0" fontId="0" fillId="0" borderId="8" xfId="0" applyFill="1" applyBorder="1"/>
    <xf numFmtId="43" fontId="6" fillId="0" borderId="8" xfId="1" applyFont="1" applyFill="1" applyBorder="1"/>
    <xf numFmtId="43" fontId="7" fillId="0" borderId="8" xfId="1" applyFont="1" applyFill="1" applyBorder="1"/>
    <xf numFmtId="0" fontId="2" fillId="0" borderId="8" xfId="0" applyFont="1" applyFill="1" applyBorder="1"/>
    <xf numFmtId="0" fontId="6" fillId="0" borderId="8" xfId="0" applyFont="1" applyFill="1" applyBorder="1"/>
    <xf numFmtId="0" fontId="7" fillId="0" borderId="8" xfId="0" applyFont="1" applyFill="1" applyBorder="1"/>
    <xf numFmtId="43" fontId="5" fillId="0" borderId="8" xfId="0" applyNumberFormat="1" applyFont="1" applyFill="1" applyBorder="1"/>
    <xf numFmtId="43" fontId="0" fillId="0" borderId="8" xfId="0" applyNumberFormat="1" applyFont="1" applyFill="1" applyBorder="1"/>
    <xf numFmtId="43" fontId="2" fillId="0" borderId="8" xfId="0" applyNumberFormat="1" applyFont="1" applyFill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36</xdr:row>
      <xdr:rowOff>39025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21903D-A18F-43BB-829F-5A36ACDA5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6630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36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D3C3B-14EA-42C3-8F58-775A1264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982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38</xdr:row>
      <xdr:rowOff>39116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71F355-37AB-40FB-A24C-0C40761E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727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401808</xdr:colOff>
      <xdr:row>45</xdr:row>
      <xdr:rowOff>144018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44D104-87FB-4192-8BED-4AC1AB4EA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93808" cy="8192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1ED6D-391C-44F4-9CBD-9D78A6D0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907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2B9C14-165D-4B54-AED0-5DB6726D1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6F118-F020-44A1-B35E-1105E2820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88785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68896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1109B1-35C8-456B-8568-30D8E3ED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18496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FCE545-0560-4248-A242-720C642B0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30" sqref="G3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76</v>
      </c>
      <c r="C3" s="47">
        <f>374860*0.85</f>
        <v>318631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82</v>
      </c>
      <c r="C4" s="47">
        <f>C3*10%</f>
        <v>31863.100000000002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77</v>
      </c>
      <c r="C5" s="52">
        <f>C3+C4</f>
        <v>350494.1</v>
      </c>
      <c r="D5" s="53" t="s">
        <v>62</v>
      </c>
      <c r="E5" s="54">
        <f>C5/10.764</f>
        <v>32561.696395392046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78</v>
      </c>
      <c r="C6" s="47">
        <v>29400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79</v>
      </c>
      <c r="C7" s="47">
        <f>C5-C6</f>
        <v>321094.09999999998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80</v>
      </c>
      <c r="C8" s="47">
        <f>C7*D13%</f>
        <v>237609.63399999999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81</v>
      </c>
      <c r="C9" s="52">
        <f>C6+C8</f>
        <v>267009.63399999996</v>
      </c>
      <c r="D9" s="53" t="s">
        <v>62</v>
      </c>
      <c r="E9" s="54">
        <f>C9/10.764</f>
        <v>24805.800260126343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2024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1998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26</v>
      </c>
      <c r="D13" s="60">
        <f>D12-C13</f>
        <v>74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8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G10" sqref="G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46000</v>
      </c>
      <c r="D3" s="21" t="s">
        <v>75</v>
      </c>
      <c r="E3" s="6" t="s">
        <v>83</v>
      </c>
    </row>
    <row r="4" spans="1:5" ht="30" x14ac:dyDescent="0.25">
      <c r="A4" s="20" t="s">
        <v>14</v>
      </c>
      <c r="B4" s="18"/>
      <c r="C4" s="19">
        <v>2600</v>
      </c>
      <c r="D4" s="21"/>
    </row>
    <row r="5" spans="1:5" x14ac:dyDescent="0.25">
      <c r="A5" s="15" t="s">
        <v>15</v>
      </c>
      <c r="B5" s="18"/>
      <c r="C5" s="19">
        <f>C3-C4</f>
        <v>43400</v>
      </c>
      <c r="D5" s="21"/>
    </row>
    <row r="6" spans="1:5" x14ac:dyDescent="0.25">
      <c r="A6" s="15" t="s">
        <v>16</v>
      </c>
      <c r="B6" s="18"/>
      <c r="C6" s="19">
        <f>C4</f>
        <v>2600</v>
      </c>
      <c r="D6" s="21"/>
    </row>
    <row r="7" spans="1:5" x14ac:dyDescent="0.25">
      <c r="A7" s="15" t="s">
        <v>17</v>
      </c>
      <c r="B7" s="22"/>
      <c r="C7" s="23">
        <f>D7-D8</f>
        <v>26</v>
      </c>
      <c r="D7" s="23">
        <v>2024</v>
      </c>
    </row>
    <row r="8" spans="1:5" x14ac:dyDescent="0.25">
      <c r="A8" s="15" t="s">
        <v>18</v>
      </c>
      <c r="B8" s="22"/>
      <c r="C8" s="23">
        <f>C9-C7</f>
        <v>34</v>
      </c>
      <c r="D8" s="23">
        <v>1998</v>
      </c>
    </row>
    <row r="9" spans="1:5" x14ac:dyDescent="0.25">
      <c r="A9" s="15" t="s">
        <v>19</v>
      </c>
      <c r="B9" s="22"/>
      <c r="C9" s="23">
        <v>60</v>
      </c>
      <c r="D9" s="23"/>
    </row>
    <row r="10" spans="1:5" ht="30" x14ac:dyDescent="0.25">
      <c r="A10" s="20" t="s">
        <v>20</v>
      </c>
      <c r="B10" s="22"/>
      <c r="C10" s="23">
        <f>90*C7/C9</f>
        <v>39</v>
      </c>
      <c r="D10" s="23"/>
    </row>
    <row r="11" spans="1:5" x14ac:dyDescent="0.25">
      <c r="A11" s="15"/>
      <c r="B11" s="24"/>
      <c r="C11" s="25">
        <f>C10%</f>
        <v>0.39</v>
      </c>
      <c r="D11" s="25"/>
    </row>
    <row r="12" spans="1:5" x14ac:dyDescent="0.25">
      <c r="A12" s="15" t="s">
        <v>21</v>
      </c>
      <c r="B12" s="18"/>
      <c r="C12" s="19">
        <f>C6*C11</f>
        <v>1014</v>
      </c>
      <c r="D12" s="21"/>
    </row>
    <row r="13" spans="1:5" x14ac:dyDescent="0.25">
      <c r="A13" s="15" t="s">
        <v>22</v>
      </c>
      <c r="B13" s="18"/>
      <c r="C13" s="19">
        <f>C6-C12</f>
        <v>1586</v>
      </c>
      <c r="D13" s="21"/>
    </row>
    <row r="14" spans="1:5" x14ac:dyDescent="0.25">
      <c r="A14" s="15" t="s">
        <v>15</v>
      </c>
      <c r="B14" s="18"/>
      <c r="C14" s="19">
        <f>C5</f>
        <v>43400</v>
      </c>
      <c r="D14" s="21"/>
    </row>
    <row r="15" spans="1:5" x14ac:dyDescent="0.25">
      <c r="B15" s="18"/>
      <c r="C15" s="19"/>
      <c r="D15" s="21"/>
    </row>
    <row r="16" spans="1:5" x14ac:dyDescent="0.25">
      <c r="A16" s="68" t="s">
        <v>23</v>
      </c>
      <c r="B16" s="69"/>
      <c r="C16" s="70">
        <f>C14+C13+0.5</f>
        <v>44986.5</v>
      </c>
      <c r="D16" s="70">
        <v>3000</v>
      </c>
      <c r="E16" s="71"/>
    </row>
    <row r="17" spans="1:5" x14ac:dyDescent="0.25">
      <c r="A17" s="68"/>
      <c r="B17" s="72"/>
      <c r="C17" s="73" t="s">
        <v>91</v>
      </c>
      <c r="D17" s="73" t="s">
        <v>92</v>
      </c>
      <c r="E17" s="68"/>
    </row>
    <row r="18" spans="1:5" x14ac:dyDescent="0.25">
      <c r="A18" s="71" t="str">
        <f>E3</f>
        <v>ACA</v>
      </c>
      <c r="B18" s="68"/>
      <c r="C18" s="73">
        <v>863</v>
      </c>
      <c r="D18" s="73">
        <v>863</v>
      </c>
      <c r="E18" s="71" t="s">
        <v>90</v>
      </c>
    </row>
    <row r="19" spans="1:5" x14ac:dyDescent="0.25">
      <c r="A19" s="68" t="s">
        <v>73</v>
      </c>
      <c r="B19" s="71"/>
      <c r="C19" s="74">
        <f>C18*C16</f>
        <v>38823349.5</v>
      </c>
      <c r="D19" s="75">
        <f>D16*D18</f>
        <v>2589000</v>
      </c>
      <c r="E19" s="76">
        <f>C19+D19</f>
        <v>41412349.5</v>
      </c>
    </row>
    <row r="20" spans="1:5" x14ac:dyDescent="0.25">
      <c r="A20" s="68" t="s">
        <v>24</v>
      </c>
      <c r="B20" s="68"/>
      <c r="C20" s="74">
        <f>C19*90%</f>
        <v>34941014.550000004</v>
      </c>
      <c r="D20" s="74">
        <f>D19*0.9</f>
        <v>2330100</v>
      </c>
      <c r="E20" s="76">
        <f t="shared" ref="E20:E21" si="0">C20+D20</f>
        <v>37271114.550000004</v>
      </c>
    </row>
    <row r="21" spans="1:5" x14ac:dyDescent="0.25">
      <c r="A21" s="68" t="s">
        <v>25</v>
      </c>
      <c r="B21" s="68"/>
      <c r="C21" s="74">
        <f>C19*80%</f>
        <v>31058679.600000001</v>
      </c>
      <c r="D21" s="74">
        <f>D19*0.8</f>
        <v>2071200</v>
      </c>
      <c r="E21" s="76">
        <f t="shared" si="0"/>
        <v>33129879.600000001</v>
      </c>
    </row>
    <row r="22" spans="1:5" x14ac:dyDescent="0.25">
      <c r="A22" s="15"/>
      <c r="D22" s="23"/>
    </row>
    <row r="23" spans="1:5" x14ac:dyDescent="0.25">
      <c r="A23" s="27" t="s">
        <v>26</v>
      </c>
      <c r="B23" s="28"/>
      <c r="C23" s="29">
        <f>C4*C18</f>
        <v>2243800</v>
      </c>
      <c r="D23" s="29"/>
    </row>
    <row r="24" spans="1:5" x14ac:dyDescent="0.25">
      <c r="A24" s="15" t="s">
        <v>27</v>
      </c>
    </row>
    <row r="25" spans="1:5" x14ac:dyDescent="0.25">
      <c r="A25" s="30" t="s">
        <v>28</v>
      </c>
      <c r="B25" s="16"/>
      <c r="C25" s="26">
        <f>C19*0.025/12</f>
        <v>80881.978125000009</v>
      </c>
      <c r="D25" s="26"/>
    </row>
    <row r="26" spans="1:5" x14ac:dyDescent="0.25">
      <c r="C26" s="26"/>
      <c r="D26" s="26"/>
    </row>
    <row r="27" spans="1:5" x14ac:dyDescent="0.25">
      <c r="C27" s="26"/>
      <c r="D27" s="26">
        <v>4.58</v>
      </c>
    </row>
    <row r="28" spans="1:5" x14ac:dyDescent="0.25">
      <c r="C28"/>
      <c r="D28">
        <v>4.22</v>
      </c>
    </row>
    <row r="29" spans="1:5" x14ac:dyDescent="0.25">
      <c r="C29"/>
      <c r="D29" s="60">
        <f>D27/D28</f>
        <v>1.0853080568720379</v>
      </c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863.36249999999995</v>
      </c>
      <c r="C2" s="4">
        <f t="shared" ref="C2:C16" si="1">B2*1.2</f>
        <v>1036.0349999999999</v>
      </c>
      <c r="D2" s="4">
        <f t="shared" ref="D2:D16" si="2">C2*1.2</f>
        <v>1243.2419999999997</v>
      </c>
      <c r="E2" s="5">
        <f t="shared" ref="E2:E16" si="3">R2</f>
        <v>35000000</v>
      </c>
      <c r="F2" s="66">
        <f t="shared" ref="F2:F15" si="4">ROUND((E2/B2),0)</f>
        <v>40539</v>
      </c>
      <c r="G2" s="66">
        <f t="shared" ref="G2:G15" si="5">ROUND((E2/C2),0)</f>
        <v>33783</v>
      </c>
      <c r="H2" s="66">
        <f t="shared" ref="H2:H15" si="6">ROUND((E2/D2),0)</f>
        <v>28152</v>
      </c>
      <c r="I2" s="66">
        <f t="shared" ref="I2:I15" si="7">T2</f>
        <v>0</v>
      </c>
      <c r="J2" s="66">
        <f t="shared" ref="J2:J15" si="8">U2</f>
        <v>0</v>
      </c>
      <c r="K2" s="7"/>
      <c r="L2" s="7"/>
      <c r="M2" s="7"/>
      <c r="N2" s="7"/>
      <c r="O2" s="7">
        <v>0</v>
      </c>
      <c r="P2" s="7">
        <f>96.25*10.764</f>
        <v>1036.0349999999999</v>
      </c>
      <c r="Q2" s="7">
        <f t="shared" ref="Q2:Q10" si="9">P2/1.2</f>
        <v>863.36249999999995</v>
      </c>
      <c r="R2" s="67">
        <v>35000000</v>
      </c>
      <c r="S2" s="67" t="s">
        <v>86</v>
      </c>
    </row>
    <row r="3" spans="1:19" x14ac:dyDescent="0.25">
      <c r="A3" s="4">
        <v>2</v>
      </c>
      <c r="B3" s="4">
        <f t="shared" si="0"/>
        <v>800.2136999999999</v>
      </c>
      <c r="C3" s="4">
        <f t="shared" si="1"/>
        <v>960.25643999999988</v>
      </c>
      <c r="D3" s="4">
        <f t="shared" si="2"/>
        <v>1152.3077279999998</v>
      </c>
      <c r="E3" s="5">
        <f t="shared" si="3"/>
        <v>33600000</v>
      </c>
      <c r="F3" s="66">
        <f t="shared" si="4"/>
        <v>41989</v>
      </c>
      <c r="G3" s="66">
        <f t="shared" si="5"/>
        <v>34991</v>
      </c>
      <c r="H3" s="66">
        <f t="shared" si="6"/>
        <v>29159</v>
      </c>
      <c r="I3" s="66">
        <f t="shared" si="7"/>
        <v>0</v>
      </c>
      <c r="J3" s="66">
        <f t="shared" si="8"/>
        <v>0</v>
      </c>
      <c r="K3" s="7"/>
      <c r="L3" s="7"/>
      <c r="M3" s="7"/>
      <c r="N3" s="7"/>
      <c r="O3" s="7">
        <v>0</v>
      </c>
      <c r="P3" s="7">
        <f>89.21*10.764</f>
        <v>960.25643999999988</v>
      </c>
      <c r="Q3" s="7">
        <f t="shared" si="9"/>
        <v>800.2136999999999</v>
      </c>
      <c r="R3" s="67">
        <v>33600000</v>
      </c>
      <c r="S3" s="67" t="s">
        <v>87</v>
      </c>
    </row>
    <row r="4" spans="1:19" x14ac:dyDescent="0.25">
      <c r="A4" s="4">
        <v>3</v>
      </c>
      <c r="B4" s="4">
        <f t="shared" si="0"/>
        <v>1000</v>
      </c>
      <c r="C4" s="4">
        <f t="shared" si="1"/>
        <v>1200</v>
      </c>
      <c r="D4" s="4">
        <f t="shared" si="2"/>
        <v>1440</v>
      </c>
      <c r="E4" s="5">
        <f t="shared" si="3"/>
        <v>52500000</v>
      </c>
      <c r="F4" s="4">
        <f t="shared" si="4"/>
        <v>52500</v>
      </c>
      <c r="G4" s="4">
        <f t="shared" si="5"/>
        <v>43750</v>
      </c>
      <c r="H4" s="4">
        <f t="shared" si="6"/>
        <v>36458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1000</v>
      </c>
      <c r="R4" s="2">
        <v>52500000</v>
      </c>
      <c r="S4" s="2"/>
    </row>
    <row r="5" spans="1:19" x14ac:dyDescent="0.25">
      <c r="A5" s="4">
        <v>4</v>
      </c>
      <c r="B5" s="4">
        <f t="shared" si="0"/>
        <v>800</v>
      </c>
      <c r="C5" s="4">
        <f t="shared" si="1"/>
        <v>960</v>
      </c>
      <c r="D5" s="4">
        <f t="shared" si="2"/>
        <v>1152</v>
      </c>
      <c r="E5" s="5">
        <f t="shared" si="3"/>
        <v>39600000</v>
      </c>
      <c r="F5" s="66">
        <f t="shared" si="4"/>
        <v>49500</v>
      </c>
      <c r="G5" s="66">
        <f t="shared" si="5"/>
        <v>41250</v>
      </c>
      <c r="H5" s="66">
        <f t="shared" si="6"/>
        <v>34375</v>
      </c>
      <c r="I5" s="66">
        <f t="shared" si="7"/>
        <v>0</v>
      </c>
      <c r="J5" s="66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800</v>
      </c>
      <c r="R5" s="67">
        <v>39600000</v>
      </c>
      <c r="S5" s="2"/>
    </row>
    <row r="6" spans="1:19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45000000</v>
      </c>
      <c r="F6" s="4">
        <f t="shared" si="4"/>
        <v>56250</v>
      </c>
      <c r="G6" s="4">
        <f t="shared" si="5"/>
        <v>46875</v>
      </c>
      <c r="H6" s="4">
        <f t="shared" si="6"/>
        <v>39063</v>
      </c>
      <c r="I6" s="4">
        <f t="shared" si="7"/>
        <v>0</v>
      </c>
      <c r="J6" s="4">
        <f t="shared" si="8"/>
        <v>0</v>
      </c>
      <c r="O6">
        <v>0</v>
      </c>
      <c r="P6">
        <v>960</v>
      </c>
      <c r="Q6">
        <f t="shared" si="9"/>
        <v>800</v>
      </c>
      <c r="R6" s="2">
        <v>45000000</v>
      </c>
      <c r="S6" s="2"/>
    </row>
    <row r="7" spans="1:19" x14ac:dyDescent="0.25">
      <c r="A7" s="4">
        <v>6</v>
      </c>
      <c r="B7" s="4">
        <f t="shared" si="0"/>
        <v>925</v>
      </c>
      <c r="C7" s="4">
        <f t="shared" si="1"/>
        <v>1110</v>
      </c>
      <c r="D7" s="4">
        <f t="shared" si="2"/>
        <v>1332</v>
      </c>
      <c r="E7" s="5">
        <f t="shared" si="3"/>
        <v>50000000</v>
      </c>
      <c r="F7" s="4">
        <f t="shared" si="4"/>
        <v>54054</v>
      </c>
      <c r="G7" s="4">
        <f t="shared" si="5"/>
        <v>45045</v>
      </c>
      <c r="H7" s="4">
        <f t="shared" si="6"/>
        <v>37538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925</v>
      </c>
      <c r="R7" s="2">
        <v>50000000</v>
      </c>
      <c r="S7" s="2"/>
    </row>
    <row r="8" spans="1:19" x14ac:dyDescent="0.25">
      <c r="A8" s="4">
        <v>7</v>
      </c>
      <c r="B8" s="4">
        <f t="shared" si="0"/>
        <v>650</v>
      </c>
      <c r="C8" s="4">
        <f t="shared" si="1"/>
        <v>780</v>
      </c>
      <c r="D8" s="4">
        <f t="shared" si="2"/>
        <v>936</v>
      </c>
      <c r="E8" s="5">
        <f t="shared" si="3"/>
        <v>29000000</v>
      </c>
      <c r="F8" s="66">
        <f t="shared" si="4"/>
        <v>44615</v>
      </c>
      <c r="G8" s="66">
        <f t="shared" si="5"/>
        <v>37179</v>
      </c>
      <c r="H8" s="66">
        <f t="shared" si="6"/>
        <v>30983</v>
      </c>
      <c r="I8" s="66">
        <f t="shared" si="7"/>
        <v>0</v>
      </c>
      <c r="J8" s="66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650</v>
      </c>
      <c r="R8" s="67">
        <v>29000000</v>
      </c>
      <c r="S8" s="2"/>
    </row>
    <row r="9" spans="1:19" x14ac:dyDescent="0.25">
      <c r="A9" s="4">
        <v>8</v>
      </c>
      <c r="B9" s="4">
        <f t="shared" si="0"/>
        <v>1000</v>
      </c>
      <c r="C9" s="4">
        <f t="shared" si="1"/>
        <v>1200</v>
      </c>
      <c r="D9" s="4">
        <f t="shared" si="2"/>
        <v>1440</v>
      </c>
      <c r="E9" s="5">
        <f t="shared" si="3"/>
        <v>45000000</v>
      </c>
      <c r="F9" s="66">
        <f t="shared" si="4"/>
        <v>45000</v>
      </c>
      <c r="G9" s="66">
        <f t="shared" si="5"/>
        <v>37500</v>
      </c>
      <c r="H9" s="66">
        <f t="shared" si="6"/>
        <v>31250</v>
      </c>
      <c r="I9" s="66">
        <f t="shared" si="7"/>
        <v>0</v>
      </c>
      <c r="J9" s="66">
        <f t="shared" si="8"/>
        <v>0</v>
      </c>
      <c r="K9" s="7"/>
      <c r="L9" s="7"/>
      <c r="M9" s="7"/>
      <c r="N9" s="7"/>
      <c r="O9" s="7">
        <v>0</v>
      </c>
      <c r="P9" s="7">
        <v>1200</v>
      </c>
      <c r="Q9" s="7">
        <f t="shared" si="9"/>
        <v>1000</v>
      </c>
      <c r="R9" s="67">
        <v>45000000</v>
      </c>
      <c r="S9" s="2"/>
    </row>
    <row r="10" spans="1:19" x14ac:dyDescent="0.25">
      <c r="A10" s="4">
        <v>9</v>
      </c>
      <c r="B10" s="4">
        <f t="shared" si="0"/>
        <v>960</v>
      </c>
      <c r="C10" s="4">
        <f t="shared" si="1"/>
        <v>1152</v>
      </c>
      <c r="D10" s="4">
        <f t="shared" si="2"/>
        <v>1382.3999999999999</v>
      </c>
      <c r="E10" s="5">
        <f t="shared" si="3"/>
        <v>45000000</v>
      </c>
      <c r="F10" s="66">
        <f t="shared" si="4"/>
        <v>46875</v>
      </c>
      <c r="G10" s="66">
        <f t="shared" si="5"/>
        <v>39063</v>
      </c>
      <c r="H10" s="66">
        <f t="shared" si="6"/>
        <v>32552</v>
      </c>
      <c r="I10" s="66">
        <f t="shared" si="7"/>
        <v>0</v>
      </c>
      <c r="J10" s="66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960</v>
      </c>
      <c r="R10" s="67">
        <v>45000000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64" t="s">
        <v>85</v>
      </c>
    </row>
    <row r="24" spans="1:19" s="10" customFormat="1" x14ac:dyDescent="0.25">
      <c r="F24" s="63" t="s">
        <v>89</v>
      </c>
    </row>
    <row r="25" spans="1:19" s="10" customFormat="1" x14ac:dyDescent="0.25">
      <c r="F25" s="64"/>
    </row>
    <row r="26" spans="1:19" s="10" customFormat="1" x14ac:dyDescent="0.25">
      <c r="F26" s="64"/>
    </row>
    <row r="27" spans="1:19" s="10" customFormat="1" x14ac:dyDescent="0.25">
      <c r="F27" s="47" t="s">
        <v>88</v>
      </c>
      <c r="G27" s="47">
        <v>873</v>
      </c>
    </row>
    <row r="28" spans="1:19" s="10" customFormat="1" x14ac:dyDescent="0.25">
      <c r="C28" s="62" t="s">
        <v>74</v>
      </c>
      <c r="D28" s="62" t="s">
        <v>84</v>
      </c>
      <c r="F28" s="47" t="s">
        <v>83</v>
      </c>
      <c r="G28" s="47">
        <v>863</v>
      </c>
    </row>
    <row r="29" spans="1:19" s="10" customFormat="1" x14ac:dyDescent="0.25">
      <c r="C29" s="62" t="s">
        <v>1</v>
      </c>
      <c r="D29" s="62">
        <v>15000000</v>
      </c>
      <c r="F29" s="47" t="s">
        <v>71</v>
      </c>
      <c r="G29" s="47">
        <v>1036</v>
      </c>
      <c r="H29" s="10">
        <f>G29/G28</f>
        <v>1.2004634994206258</v>
      </c>
    </row>
    <row r="30" spans="1:19" s="10" customFormat="1" x14ac:dyDescent="0.25">
      <c r="F30" s="47" t="s">
        <v>72</v>
      </c>
      <c r="G30" s="47">
        <v>35000</v>
      </c>
    </row>
    <row r="31" spans="1:19" s="10" customFormat="1" x14ac:dyDescent="0.25">
      <c r="C31" s="65"/>
      <c r="D31" s="65"/>
      <c r="F31" s="65" t="s">
        <v>73</v>
      </c>
      <c r="G31" s="65">
        <f>G29*G30</f>
        <v>36260000</v>
      </c>
      <c r="H31" s="10">
        <f>G31/D29</f>
        <v>2.4173333333333331</v>
      </c>
    </row>
    <row r="32" spans="1:19" s="10" customFormat="1" x14ac:dyDescent="0.25">
      <c r="C32" s="65"/>
      <c r="D32" s="65"/>
      <c r="F32" s="65" t="s">
        <v>24</v>
      </c>
      <c r="G32" s="65">
        <f>G31*90%</f>
        <v>32634000</v>
      </c>
    </row>
    <row r="33" spans="3:7" s="10" customFormat="1" x14ac:dyDescent="0.25">
      <c r="C33" s="65"/>
      <c r="D33" s="65"/>
      <c r="F33" s="65" t="s">
        <v>25</v>
      </c>
      <c r="G33" s="65">
        <f>G31*80%</f>
        <v>29008000</v>
      </c>
    </row>
    <row r="34" spans="3:7" s="10" customFormat="1" x14ac:dyDescent="0.25">
      <c r="C34" s="65"/>
      <c r="D34" s="65"/>
    </row>
    <row r="35" spans="3:7" s="10" customFormat="1" x14ac:dyDescent="0.25">
      <c r="C35" s="65"/>
      <c r="D35" s="6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2024-01-19T05:51:52Z</dcterms:modified>
</cp:coreProperties>
</file>