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Extra Forder\Fibre\"/>
    </mc:Choice>
  </mc:AlternateContent>
  <xr:revisionPtr revIDLastSave="0" documentId="13_ncr:1_{2C01E9A6-33F4-4BF2-8812-9B19A0CCD01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  <sheet name="Sheet5" sheetId="9" r:id="rId6"/>
  </sheets>
  <calcPr calcId="191029"/>
</workbook>
</file>

<file path=xl/calcChain.xml><?xml version="1.0" encoding="utf-8"?>
<calcChain xmlns="http://schemas.openxmlformats.org/spreadsheetml/2006/main">
  <c r="V12" i="9" l="1"/>
  <c r="W15" i="8"/>
  <c r="W13" i="7"/>
  <c r="W18" i="6"/>
  <c r="W16" i="5"/>
  <c r="C28" i="4"/>
  <c r="O26" i="4"/>
  <c r="H26" i="4"/>
  <c r="J26" i="4" s="1"/>
  <c r="K26" i="4" s="1"/>
  <c r="L26" i="4" s="1"/>
  <c r="N26" i="4" s="1"/>
  <c r="O25" i="4"/>
  <c r="H25" i="4"/>
  <c r="J25" i="4" s="1"/>
  <c r="K25" i="4" s="1"/>
  <c r="L25" i="4" s="1"/>
  <c r="N25" i="4" s="1"/>
  <c r="O24" i="4"/>
  <c r="H24" i="4"/>
  <c r="J24" i="4" s="1"/>
  <c r="K24" i="4" s="1"/>
  <c r="L24" i="4" s="1"/>
  <c r="N24" i="4" s="1"/>
  <c r="O23" i="4"/>
  <c r="H23" i="4"/>
  <c r="J23" i="4" s="1"/>
  <c r="K23" i="4" s="1"/>
  <c r="L23" i="4" s="1"/>
  <c r="N23" i="4" s="1"/>
  <c r="O22" i="4"/>
  <c r="H22" i="4"/>
  <c r="J22" i="4" s="1"/>
  <c r="K22" i="4" s="1"/>
  <c r="L22" i="4" s="1"/>
  <c r="N22" i="4" s="1"/>
  <c r="M22" i="4" s="1"/>
  <c r="O21" i="4"/>
  <c r="H21" i="4"/>
  <c r="J21" i="4" s="1"/>
  <c r="K21" i="4" s="1"/>
  <c r="L21" i="4" s="1"/>
  <c r="N21" i="4" s="1"/>
  <c r="O20" i="4"/>
  <c r="H20" i="4"/>
  <c r="J20" i="4" s="1"/>
  <c r="K20" i="4" s="1"/>
  <c r="L20" i="4" s="1"/>
  <c r="N20" i="4" s="1"/>
  <c r="O19" i="4"/>
  <c r="H19" i="4"/>
  <c r="J19" i="4" s="1"/>
  <c r="K19" i="4" s="1"/>
  <c r="L19" i="4" s="1"/>
  <c r="N19" i="4" s="1"/>
  <c r="M23" i="4" l="1"/>
  <c r="M25" i="4"/>
  <c r="M24" i="4"/>
  <c r="M26" i="4"/>
  <c r="I24" i="4"/>
  <c r="I25" i="4"/>
  <c r="I26" i="4"/>
  <c r="I23" i="4"/>
  <c r="M19" i="4"/>
  <c r="M21" i="4"/>
  <c r="M20" i="4"/>
  <c r="I19" i="4"/>
  <c r="I20" i="4"/>
  <c r="I21" i="4"/>
  <c r="I22" i="4"/>
  <c r="W69" i="6"/>
  <c r="B97" i="4" l="1"/>
  <c r="B98" i="4" s="1"/>
  <c r="O27" i="4"/>
  <c r="H27" i="4"/>
  <c r="J27" i="4" s="1"/>
  <c r="K27" i="4" s="1"/>
  <c r="L27" i="4" s="1"/>
  <c r="N27" i="4" s="1"/>
  <c r="M27" i="4" l="1"/>
  <c r="I27" i="4"/>
  <c r="O18" i="4" l="1"/>
  <c r="H18" i="4"/>
  <c r="J18" i="4" s="1"/>
  <c r="K18" i="4" s="1"/>
  <c r="L18" i="4" s="1"/>
  <c r="N18" i="4" s="1"/>
  <c r="O17" i="4"/>
  <c r="H17" i="4"/>
  <c r="J17" i="4" s="1"/>
  <c r="K17" i="4" s="1"/>
  <c r="L17" i="4" s="1"/>
  <c r="N17" i="4" s="1"/>
  <c r="C36" i="4"/>
  <c r="M18" i="4" l="1"/>
  <c r="M17" i="4"/>
  <c r="I18" i="4"/>
  <c r="I17" i="4"/>
  <c r="O16" i="4"/>
  <c r="H16" i="4"/>
  <c r="J16" i="4" s="1"/>
  <c r="K16" i="4" s="1"/>
  <c r="L16" i="4" s="1"/>
  <c r="N16" i="4" s="1"/>
  <c r="M16" i="4" l="1"/>
  <c r="I16" i="4"/>
  <c r="H15" i="4"/>
  <c r="I15" i="4" l="1"/>
  <c r="O15" i="4"/>
  <c r="J15" i="4" l="1"/>
  <c r="K15" i="4" s="1"/>
  <c r="L15" i="4" s="1"/>
  <c r="N15" i="4" s="1"/>
  <c r="M15" i="4" l="1"/>
  <c r="C10" i="4"/>
  <c r="C41" i="4" s="1"/>
  <c r="C38" i="4"/>
  <c r="C44" i="4" s="1"/>
  <c r="O28" i="4"/>
  <c r="C48" i="4" s="1"/>
  <c r="C33" i="4" l="1"/>
  <c r="C43" i="4" s="1"/>
  <c r="N28" i="4" l="1"/>
  <c r="C42" i="4" l="1"/>
  <c r="C45" i="4" s="1"/>
  <c r="C49" i="4"/>
  <c r="M28" i="4" l="1"/>
  <c r="C47" i="4" l="1"/>
  <c r="C46" i="4"/>
</calcChain>
</file>

<file path=xl/sharedStrings.xml><?xml version="1.0" encoding="utf-8"?>
<sst xmlns="http://schemas.openxmlformats.org/spreadsheetml/2006/main" count="70" uniqueCount="56">
  <si>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</si>
  <si>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</si>
  <si>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</si>
  <si>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</si>
  <si>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</si>
  <si>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</si>
  <si>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</si>
  <si>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</si>
  <si>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</si>
  <si>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</si>
  <si>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</si>
  <si>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</si>
  <si>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</si>
  <si>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</si>
  <si>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</si>
  <si>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</si>
  <si>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</si>
  <si>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</si>
  <si>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</si>
  <si>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</si>
  <si>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</si>
  <si>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</si>
  <si>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</si>
  <si>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</si>
  <si>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</si>
  <si>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</si>
  <si>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</si>
  <si>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</si>
  <si>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</si>
  <si>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</si>
  <si>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</si>
  <si>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 xml:space="preserve"> </t>
  </si>
  <si>
    <t>Age Of Build. In Years(approx)</t>
  </si>
  <si>
    <t xml:space="preserve">Ground floor </t>
  </si>
  <si>
    <t xml:space="preserve">First Floor </t>
  </si>
  <si>
    <t>Fibre foils limited</t>
  </si>
  <si>
    <t>Dadar Branch - Cosmos Bank</t>
  </si>
  <si>
    <t>Factory main plant</t>
  </si>
  <si>
    <t>Press Shop -LCC</t>
  </si>
  <si>
    <t xml:space="preserve">Canteen </t>
  </si>
  <si>
    <t xml:space="preserve">Maintanance Building </t>
  </si>
  <si>
    <t xml:space="preserve">Ground  Floor </t>
  </si>
  <si>
    <t xml:space="preserve">DG Set &amp; Comprosser Shed </t>
  </si>
  <si>
    <t xml:space="preserve">Glue Mixing &amp; Store </t>
  </si>
  <si>
    <t xml:space="preserve">Micro Finishing Tube Shed </t>
  </si>
  <si>
    <t xml:space="preserve">ETP Shed </t>
  </si>
  <si>
    <t xml:space="preserve">Gas Cylinder Shed </t>
  </si>
  <si>
    <t>(Sq. Ft.)</t>
  </si>
  <si>
    <t>Industrial Land and Building No. Basement Floor, Near Shree Steel Company &amp; Colour Roof India Limited, Adoshi Road Off Khapoli Pen Road, Village - Dheku, State - Maharashtra, India</t>
  </si>
  <si>
    <t>Rs</t>
  </si>
  <si>
    <t>per sq.Mt</t>
  </si>
  <si>
    <t>Rs.</t>
  </si>
  <si>
    <t>Per Sq.M</t>
  </si>
  <si>
    <t>Pe Sq.M</t>
  </si>
  <si>
    <t xml:space="preserve">Rs. 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</si>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</sst>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0" fillId="0" borderId="0" xfId="0" applyFont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17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1" xfId="0" applyFont="1" applyBorder="1"/>
    <xf numFmtId="0" fontId="4" fillId="0" borderId="0" xfId="0" applyFont="1" applyBorder="1" applyAlignment="1">
      <alignment horizontal="left" vertical="top" wrapText="1" shrinkToFit="1"/>
    </xf>
    <xf numFmtId="0" fontId="18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2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9" fillId="0" borderId="0" xfId="0" applyFont="1" applyAlignment="1">
      <alignment horizontal="right"/>
    </xf>
    <xf numFmtId="0" fontId="19" fillId="0" borderId="0" xfId="0" applyFont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68301</xdr:colOff>
      <xdr:row>44</xdr:row>
      <xdr:rowOff>67828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C03DBD-8223-47CD-99F9-D3EA3FA6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650701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458880</xdr:colOff>
      <xdr:row>42</xdr:row>
      <xdr:rowOff>143985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B65612-AB7C-471F-B29A-F630926AC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041280" cy="795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573196</xdr:colOff>
      <xdr:row>40</xdr:row>
      <xdr:rowOff>153458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C578F4-42A4-49A1-8C5A-7187A472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155596" cy="7582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19</xdr:col>
      <xdr:colOff>424727</xdr:colOff>
      <xdr:row>35</xdr:row>
      <xdr:rowOff>29708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6D886-1250-402C-A6E7-1E4CD8879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2875"/>
          <a:ext cx="11854727" cy="6554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139465</xdr:rowOff>
    </xdr:from>
    <xdr:to>
      <xdr:col>19</xdr:col>
      <xdr:colOff>495300</xdr:colOff>
      <xdr:row>33</xdr:row>
      <xdr:rowOff>29640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66991-6C54-44EE-AA97-5A38F99D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9465"/>
          <a:ext cx="11868150" cy="617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85"/>
  <sheetViews>
    <sheetView tabSelected="1" zoomScaleNormal="100" workbookViewId="0">
      <pane xSplit="3" ySplit="13" topLeftCell="D23" activePane="bottomRight" state="frozen"/>
      <selection pane="topRight" activeCell="C1" sqref="C1"/>
      <selection pane="bottomLeft" activeCell="A7" sqref="A7"/>
      <selection pane="bottomRight" activeCell="Q30" sqref="Q30"/>
    </sheetView>
  </sheetViews>
  <sheetFormatPr defaultColWidth="20" defaultRowHeight="16.5" x14ac:dyDescent="0.3"/>
  <cols>
    <col min="1" max="1" width="6.7109375" style="1" customWidth="1"/>
    <col min="2" max="2" width="24" style="16" customWidth="1"/>
    <col min="3" max="3" width="23.140625" style="68" customWidth="1"/>
    <col min="4" max="4" width="11.28515625" style="1" customWidth="1"/>
    <col min="5" max="5" width="11.85546875" style="1" customWidth="1"/>
    <col min="6" max="6" width="11.28515625" style="1" customWidth="1"/>
    <col min="7" max="7" width="15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customWidth="1"/>
    <col min="15" max="15" width="18.85546875" style="4" customWidth="1"/>
    <col min="16" max="16384" width="20" style="1"/>
  </cols>
  <sheetData>
    <row r="1" spans="2:15" x14ac:dyDescent="0.3">
      <c r="B1" s="71"/>
      <c r="C1" s="72"/>
    </row>
    <row r="2" spans="2:15" x14ac:dyDescent="0.3">
      <c r="B2" s="78"/>
      <c r="C2" s="73"/>
      <c r="D2" s="74"/>
      <c r="E2" s="75"/>
      <c r="F2" s="76"/>
      <c r="G2" s="77"/>
    </row>
    <row r="3" spans="2:15" ht="19.5" customHeight="1" x14ac:dyDescent="0.3">
      <c r="B3" s="85" t="s">
        <v>36</v>
      </c>
      <c r="C3" s="85"/>
      <c r="D3" s="85"/>
      <c r="E3" s="85"/>
      <c r="F3" s="85"/>
      <c r="G3" s="77"/>
    </row>
    <row r="4" spans="2:15" ht="29.25" customHeight="1" x14ac:dyDescent="0.3">
      <c r="B4" s="88" t="s">
        <v>35</v>
      </c>
      <c r="C4" s="70"/>
      <c r="D4" s="70"/>
      <c r="E4" s="70"/>
      <c r="F4" s="70"/>
      <c r="G4" s="70"/>
      <c r="H4" s="1"/>
      <c r="I4" s="1"/>
      <c r="J4" s="1"/>
      <c r="L4" s="1"/>
    </row>
    <row r="5" spans="2:15" ht="22.5" customHeight="1" x14ac:dyDescent="0.3">
      <c r="B5" s="87" t="s">
        <v>48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2:15" ht="17.25" x14ac:dyDescent="0.3">
      <c r="B6" s="79"/>
      <c r="C6" s="70"/>
      <c r="D6" s="70"/>
      <c r="E6" s="70"/>
      <c r="F6" s="70"/>
      <c r="G6" s="70"/>
      <c r="H6" s="1"/>
      <c r="I6" s="1"/>
      <c r="J6" s="1"/>
      <c r="L6" s="1"/>
    </row>
    <row r="7" spans="2:15" ht="15.75" customHeight="1" x14ac:dyDescent="0.3">
      <c r="B7" s="6" t="s">
        <v>11</v>
      </c>
      <c r="C7" s="57"/>
    </row>
    <row r="8" spans="2:15" x14ac:dyDescent="0.3">
      <c r="B8" s="12" t="s">
        <v>9</v>
      </c>
      <c r="C8" s="69">
        <v>30550</v>
      </c>
      <c r="D8" s="38"/>
      <c r="G8" s="1"/>
      <c r="H8" s="1"/>
      <c r="I8" s="1"/>
      <c r="K8" s="4"/>
      <c r="M8" s="4"/>
      <c r="N8" s="1"/>
      <c r="O8" s="1"/>
    </row>
    <row r="9" spans="2:15" x14ac:dyDescent="0.3">
      <c r="B9" s="13" t="s">
        <v>5</v>
      </c>
      <c r="C9" s="58">
        <v>6500</v>
      </c>
      <c r="D9" s="14"/>
      <c r="F9" s="18"/>
      <c r="G9" s="57"/>
      <c r="H9" s="1"/>
      <c r="K9" s="4"/>
      <c r="M9" s="4"/>
      <c r="N9" s="1"/>
      <c r="O9" s="1"/>
    </row>
    <row r="10" spans="2:15" x14ac:dyDescent="0.3">
      <c r="B10" s="39" t="s">
        <v>16</v>
      </c>
      <c r="C10" s="59">
        <f>ROUND((C8*C9),0)</f>
        <v>198575000</v>
      </c>
      <c r="D10" s="14"/>
      <c r="F10" s="18"/>
      <c r="G10" s="20"/>
      <c r="H10" s="1"/>
      <c r="K10" s="4"/>
      <c r="M10" s="4"/>
      <c r="N10" s="1"/>
      <c r="O10" s="1"/>
    </row>
    <row r="11" spans="2:15" ht="17.25" customHeight="1" x14ac:dyDescent="0.3">
      <c r="B11" s="40"/>
      <c r="C11" s="60"/>
      <c r="D11" s="41"/>
      <c r="F11" s="18"/>
      <c r="G11" s="20"/>
      <c r="H11" s="1"/>
      <c r="K11" s="4"/>
      <c r="M11" s="4"/>
      <c r="N11" s="1"/>
      <c r="O11" s="1"/>
    </row>
    <row r="12" spans="2:15" x14ac:dyDescent="0.3">
      <c r="B12" s="6" t="s">
        <v>12</v>
      </c>
      <c r="C12" s="57"/>
      <c r="E12" s="17"/>
    </row>
    <row r="13" spans="2:15" s="2" customFormat="1" ht="67.5" customHeight="1" x14ac:dyDescent="0.2">
      <c r="B13" s="42" t="s">
        <v>17</v>
      </c>
      <c r="C13" s="61" t="s">
        <v>29</v>
      </c>
      <c r="D13" s="42" t="s">
        <v>0</v>
      </c>
      <c r="E13" s="42" t="s">
        <v>1</v>
      </c>
      <c r="F13" s="42" t="s">
        <v>2</v>
      </c>
      <c r="G13" s="42" t="s">
        <v>18</v>
      </c>
      <c r="H13" s="42" t="s">
        <v>32</v>
      </c>
      <c r="I13" s="42" t="s">
        <v>19</v>
      </c>
      <c r="J13" s="42" t="s">
        <v>3</v>
      </c>
      <c r="K13" s="42" t="s">
        <v>4</v>
      </c>
      <c r="L13" s="42" t="s">
        <v>14</v>
      </c>
      <c r="M13" s="42" t="s">
        <v>20</v>
      </c>
      <c r="N13" s="42" t="s">
        <v>15</v>
      </c>
      <c r="O13" s="42" t="s">
        <v>21</v>
      </c>
    </row>
    <row r="14" spans="2:15" s="22" customFormat="1" x14ac:dyDescent="0.2">
      <c r="B14" s="21"/>
      <c r="C14" s="61" t="s">
        <v>47</v>
      </c>
      <c r="D14" s="42"/>
      <c r="E14" s="42"/>
      <c r="F14" s="42"/>
      <c r="G14" s="3" t="s">
        <v>22</v>
      </c>
      <c r="H14" s="42"/>
      <c r="I14" s="42"/>
      <c r="J14" s="3"/>
      <c r="K14" s="3"/>
      <c r="L14" s="3" t="s">
        <v>22</v>
      </c>
      <c r="M14" s="3" t="s">
        <v>22</v>
      </c>
      <c r="N14" s="3" t="s">
        <v>22</v>
      </c>
      <c r="O14" s="3" t="s">
        <v>22</v>
      </c>
    </row>
    <row r="15" spans="2:15" s="22" customFormat="1" x14ac:dyDescent="0.3">
      <c r="B15" s="49" t="s">
        <v>37</v>
      </c>
      <c r="C15" s="62">
        <v>72219</v>
      </c>
      <c r="D15" s="49">
        <v>1993</v>
      </c>
      <c r="E15" s="23">
        <v>2023</v>
      </c>
      <c r="F15" s="44">
        <v>60</v>
      </c>
      <c r="G15" s="44">
        <v>2000</v>
      </c>
      <c r="H15" s="44">
        <f>E15-D15</f>
        <v>30</v>
      </c>
      <c r="I15" s="44">
        <f>F15-H15</f>
        <v>30</v>
      </c>
      <c r="J15" s="44">
        <f>IF(H15&gt;=5,90*H15/F15,0)</f>
        <v>45</v>
      </c>
      <c r="K15" s="44">
        <f>G15/100*J15</f>
        <v>900</v>
      </c>
      <c r="L15" s="44">
        <f>ROUND((G15-K15),0)</f>
        <v>1100</v>
      </c>
      <c r="M15" s="44">
        <f>O15-N15</f>
        <v>64997100</v>
      </c>
      <c r="N15" s="44">
        <f>ROUND(L15*C15,0)</f>
        <v>79440900</v>
      </c>
      <c r="O15" s="44">
        <f>ROUND(G15*C15,0)</f>
        <v>144438000</v>
      </c>
    </row>
    <row r="16" spans="2:15" s="22" customFormat="1" x14ac:dyDescent="0.3">
      <c r="B16" s="86" t="s">
        <v>38</v>
      </c>
      <c r="C16" s="49"/>
      <c r="D16" s="49"/>
      <c r="E16" s="23"/>
      <c r="F16" s="44"/>
      <c r="G16" s="44"/>
      <c r="H16" s="44">
        <f>E16-D16</f>
        <v>0</v>
      </c>
      <c r="I16" s="44">
        <f>F16-H16</f>
        <v>0</v>
      </c>
      <c r="J16" s="44">
        <f>IF(H16&gt;=5,90*H16/F16,0)</f>
        <v>0</v>
      </c>
      <c r="K16" s="44">
        <f>G16/100*J16</f>
        <v>0</v>
      </c>
      <c r="L16" s="44">
        <f>ROUND((G16-K16),0)</f>
        <v>0</v>
      </c>
      <c r="M16" s="44">
        <f>O16-N16</f>
        <v>0</v>
      </c>
      <c r="N16" s="44">
        <f>ROUND(L16*C16,0)</f>
        <v>0</v>
      </c>
      <c r="O16" s="44">
        <f>ROUND(G16*C16,0)</f>
        <v>0</v>
      </c>
    </row>
    <row r="17" spans="2:15" s="22" customFormat="1" x14ac:dyDescent="0.3">
      <c r="B17" s="49" t="s">
        <v>33</v>
      </c>
      <c r="C17" s="62">
        <v>7421</v>
      </c>
      <c r="D17" s="49">
        <v>1993</v>
      </c>
      <c r="E17" s="23">
        <v>2023</v>
      </c>
      <c r="F17" s="44">
        <v>60</v>
      </c>
      <c r="G17" s="44">
        <v>2000</v>
      </c>
      <c r="H17" s="44">
        <f>E17-D17</f>
        <v>30</v>
      </c>
      <c r="I17" s="44">
        <f>F17-H17</f>
        <v>30</v>
      </c>
      <c r="J17" s="44">
        <f>IF(H17&gt;=5,90*H17/F17,0)</f>
        <v>45</v>
      </c>
      <c r="K17" s="44">
        <f>G17/100*J17</f>
        <v>900</v>
      </c>
      <c r="L17" s="44">
        <f>ROUND((G17-K17),0)</f>
        <v>1100</v>
      </c>
      <c r="M17" s="44">
        <f>O17-N17</f>
        <v>6678900</v>
      </c>
      <c r="N17" s="44">
        <f>ROUND(L17*C17,0)</f>
        <v>8163100</v>
      </c>
      <c r="O17" s="44">
        <f>ROUND(G17*C17,0)</f>
        <v>14842000</v>
      </c>
    </row>
    <row r="18" spans="2:15" s="22" customFormat="1" x14ac:dyDescent="0.3">
      <c r="B18" s="49" t="s">
        <v>34</v>
      </c>
      <c r="C18" s="62">
        <v>7421</v>
      </c>
      <c r="D18" s="49">
        <v>1993</v>
      </c>
      <c r="E18" s="23">
        <v>2023</v>
      </c>
      <c r="F18" s="44">
        <v>60</v>
      </c>
      <c r="G18" s="44">
        <v>2000</v>
      </c>
      <c r="H18" s="44">
        <f>E18-D18</f>
        <v>30</v>
      </c>
      <c r="I18" s="44">
        <f>F18-H18</f>
        <v>30</v>
      </c>
      <c r="J18" s="44">
        <f>IF(H18&gt;=5,90*H18/F18,0)</f>
        <v>45</v>
      </c>
      <c r="K18" s="44">
        <f>G18/100*J18</f>
        <v>900</v>
      </c>
      <c r="L18" s="44">
        <f>ROUND((G18-K18),0)</f>
        <v>1100</v>
      </c>
      <c r="M18" s="44">
        <f>O18-N18</f>
        <v>6678900</v>
      </c>
      <c r="N18" s="44">
        <f>ROUND(L18*C18,0)</f>
        <v>8163100</v>
      </c>
      <c r="O18" s="44">
        <f>ROUND(G18*C18,0)</f>
        <v>14842000</v>
      </c>
    </row>
    <row r="19" spans="2:15" s="22" customFormat="1" x14ac:dyDescent="0.3">
      <c r="B19" s="49" t="s">
        <v>39</v>
      </c>
      <c r="C19" s="62">
        <v>1152</v>
      </c>
      <c r="D19" s="49">
        <v>1993</v>
      </c>
      <c r="E19" s="23">
        <v>2023</v>
      </c>
      <c r="F19" s="44">
        <v>60</v>
      </c>
      <c r="G19" s="44">
        <v>2000</v>
      </c>
      <c r="H19" s="44">
        <f t="shared" ref="H19:H26" si="0">E19-D19</f>
        <v>30</v>
      </c>
      <c r="I19" s="44">
        <f t="shared" ref="I19:I26" si="1">F19-H19</f>
        <v>30</v>
      </c>
      <c r="J19" s="44">
        <f t="shared" ref="J19:J26" si="2">IF(H19&gt;=5,90*H19/F19,0)</f>
        <v>45</v>
      </c>
      <c r="K19" s="44">
        <f t="shared" ref="K19:K26" si="3">G19/100*J19</f>
        <v>900</v>
      </c>
      <c r="L19" s="44">
        <f t="shared" ref="L19:L26" si="4">ROUND((G19-K19),0)</f>
        <v>1100</v>
      </c>
      <c r="M19" s="44">
        <f t="shared" ref="M19:M26" si="5">O19-N19</f>
        <v>1036800</v>
      </c>
      <c r="N19" s="44">
        <f t="shared" ref="N19:N26" si="6">ROUND(L19*C19,0)</f>
        <v>1267200</v>
      </c>
      <c r="O19" s="44">
        <f t="shared" ref="O19:O26" si="7">ROUND(G19*C19,0)</f>
        <v>2304000</v>
      </c>
    </row>
    <row r="20" spans="2:15" s="22" customFormat="1" x14ac:dyDescent="0.3">
      <c r="B20" s="86" t="s">
        <v>40</v>
      </c>
      <c r="C20" s="62"/>
      <c r="D20" s="49"/>
      <c r="E20" s="23"/>
      <c r="F20" s="44"/>
      <c r="G20" s="44"/>
      <c r="H20" s="44">
        <f t="shared" si="0"/>
        <v>0</v>
      </c>
      <c r="I20" s="44">
        <f t="shared" si="1"/>
        <v>0</v>
      </c>
      <c r="J20" s="44">
        <f t="shared" si="2"/>
        <v>0</v>
      </c>
      <c r="K20" s="44">
        <f t="shared" si="3"/>
        <v>0</v>
      </c>
      <c r="L20" s="44">
        <f t="shared" si="4"/>
        <v>0</v>
      </c>
      <c r="M20" s="44">
        <f t="shared" si="5"/>
        <v>0</v>
      </c>
      <c r="N20" s="44">
        <f t="shared" si="6"/>
        <v>0</v>
      </c>
      <c r="O20" s="44">
        <f t="shared" si="7"/>
        <v>0</v>
      </c>
    </row>
    <row r="21" spans="2:15" s="22" customFormat="1" x14ac:dyDescent="0.3">
      <c r="B21" s="49" t="s">
        <v>41</v>
      </c>
      <c r="C21" s="62">
        <v>3200</v>
      </c>
      <c r="D21" s="49">
        <v>1993</v>
      </c>
      <c r="E21" s="23">
        <v>2023</v>
      </c>
      <c r="F21" s="44">
        <v>60</v>
      </c>
      <c r="G21" s="44">
        <v>2000</v>
      </c>
      <c r="H21" s="44">
        <f t="shared" si="0"/>
        <v>30</v>
      </c>
      <c r="I21" s="44">
        <f t="shared" si="1"/>
        <v>30</v>
      </c>
      <c r="J21" s="44">
        <f t="shared" si="2"/>
        <v>45</v>
      </c>
      <c r="K21" s="44">
        <f t="shared" si="3"/>
        <v>900</v>
      </c>
      <c r="L21" s="44">
        <f t="shared" si="4"/>
        <v>1100</v>
      </c>
      <c r="M21" s="44">
        <f t="shared" si="5"/>
        <v>2880000</v>
      </c>
      <c r="N21" s="44">
        <f t="shared" si="6"/>
        <v>3520000</v>
      </c>
      <c r="O21" s="44">
        <f t="shared" si="7"/>
        <v>6400000</v>
      </c>
    </row>
    <row r="22" spans="2:15" s="22" customFormat="1" x14ac:dyDescent="0.3">
      <c r="B22" s="49" t="s">
        <v>34</v>
      </c>
      <c r="C22" s="62">
        <v>3200</v>
      </c>
      <c r="D22" s="49">
        <v>1993</v>
      </c>
      <c r="E22" s="23">
        <v>2023</v>
      </c>
      <c r="F22" s="44">
        <v>60</v>
      </c>
      <c r="G22" s="44">
        <v>2000</v>
      </c>
      <c r="H22" s="44">
        <f t="shared" si="0"/>
        <v>30</v>
      </c>
      <c r="I22" s="44">
        <f t="shared" si="1"/>
        <v>30</v>
      </c>
      <c r="J22" s="44">
        <f t="shared" si="2"/>
        <v>45</v>
      </c>
      <c r="K22" s="44">
        <f t="shared" si="3"/>
        <v>900</v>
      </c>
      <c r="L22" s="44">
        <f t="shared" si="4"/>
        <v>1100</v>
      </c>
      <c r="M22" s="44">
        <f t="shared" si="5"/>
        <v>2880000</v>
      </c>
      <c r="N22" s="44">
        <f t="shared" si="6"/>
        <v>3520000</v>
      </c>
      <c r="O22" s="44">
        <f t="shared" si="7"/>
        <v>6400000</v>
      </c>
    </row>
    <row r="23" spans="2:15" s="22" customFormat="1" x14ac:dyDescent="0.3">
      <c r="B23" s="49" t="s">
        <v>42</v>
      </c>
      <c r="C23" s="62">
        <v>2262</v>
      </c>
      <c r="D23" s="49">
        <v>1993</v>
      </c>
      <c r="E23" s="23">
        <v>2023</v>
      </c>
      <c r="F23" s="44">
        <v>60</v>
      </c>
      <c r="G23" s="44">
        <v>2000</v>
      </c>
      <c r="H23" s="44">
        <f t="shared" si="0"/>
        <v>30</v>
      </c>
      <c r="I23" s="44">
        <f t="shared" si="1"/>
        <v>30</v>
      </c>
      <c r="J23" s="44">
        <f t="shared" si="2"/>
        <v>45</v>
      </c>
      <c r="K23" s="44">
        <f t="shared" si="3"/>
        <v>900</v>
      </c>
      <c r="L23" s="44">
        <f t="shared" si="4"/>
        <v>1100</v>
      </c>
      <c r="M23" s="44">
        <f t="shared" si="5"/>
        <v>2035800</v>
      </c>
      <c r="N23" s="44">
        <f t="shared" si="6"/>
        <v>2488200</v>
      </c>
      <c r="O23" s="44">
        <f t="shared" si="7"/>
        <v>4524000</v>
      </c>
    </row>
    <row r="24" spans="2:15" s="22" customFormat="1" x14ac:dyDescent="0.3">
      <c r="B24" s="49" t="s">
        <v>43</v>
      </c>
      <c r="C24" s="62">
        <v>1518</v>
      </c>
      <c r="D24" s="49">
        <v>1993</v>
      </c>
      <c r="E24" s="23">
        <v>2023</v>
      </c>
      <c r="F24" s="44">
        <v>60</v>
      </c>
      <c r="G24" s="44">
        <v>2000</v>
      </c>
      <c r="H24" s="44">
        <f t="shared" si="0"/>
        <v>30</v>
      </c>
      <c r="I24" s="44">
        <f t="shared" si="1"/>
        <v>30</v>
      </c>
      <c r="J24" s="44">
        <f t="shared" si="2"/>
        <v>45</v>
      </c>
      <c r="K24" s="44">
        <f t="shared" si="3"/>
        <v>900</v>
      </c>
      <c r="L24" s="44">
        <f t="shared" si="4"/>
        <v>1100</v>
      </c>
      <c r="M24" s="44">
        <f t="shared" si="5"/>
        <v>1366200</v>
      </c>
      <c r="N24" s="44">
        <f t="shared" si="6"/>
        <v>1669800</v>
      </c>
      <c r="O24" s="44">
        <f t="shared" si="7"/>
        <v>3036000</v>
      </c>
    </row>
    <row r="25" spans="2:15" s="22" customFormat="1" x14ac:dyDescent="0.3">
      <c r="B25" s="49" t="s">
        <v>44</v>
      </c>
      <c r="C25" s="62">
        <v>7750</v>
      </c>
      <c r="D25" s="49">
        <v>1993</v>
      </c>
      <c r="E25" s="23">
        <v>2023</v>
      </c>
      <c r="F25" s="44">
        <v>60</v>
      </c>
      <c r="G25" s="44">
        <v>2000</v>
      </c>
      <c r="H25" s="44">
        <f t="shared" si="0"/>
        <v>30</v>
      </c>
      <c r="I25" s="44">
        <f t="shared" si="1"/>
        <v>30</v>
      </c>
      <c r="J25" s="44">
        <f t="shared" si="2"/>
        <v>45</v>
      </c>
      <c r="K25" s="44">
        <f t="shared" si="3"/>
        <v>900</v>
      </c>
      <c r="L25" s="44">
        <f t="shared" si="4"/>
        <v>1100</v>
      </c>
      <c r="M25" s="44">
        <f t="shared" si="5"/>
        <v>6975000</v>
      </c>
      <c r="N25" s="44">
        <f t="shared" si="6"/>
        <v>8525000</v>
      </c>
      <c r="O25" s="44">
        <f t="shared" si="7"/>
        <v>15500000</v>
      </c>
    </row>
    <row r="26" spans="2:15" s="22" customFormat="1" x14ac:dyDescent="0.3">
      <c r="B26" s="49" t="s">
        <v>45</v>
      </c>
      <c r="C26" s="62">
        <v>250</v>
      </c>
      <c r="D26" s="49">
        <v>1993</v>
      </c>
      <c r="E26" s="23">
        <v>2023</v>
      </c>
      <c r="F26" s="44">
        <v>60</v>
      </c>
      <c r="G26" s="44">
        <v>2000</v>
      </c>
      <c r="H26" s="44">
        <f t="shared" si="0"/>
        <v>30</v>
      </c>
      <c r="I26" s="44">
        <f t="shared" si="1"/>
        <v>30</v>
      </c>
      <c r="J26" s="44">
        <f t="shared" si="2"/>
        <v>45</v>
      </c>
      <c r="K26" s="44">
        <f t="shared" si="3"/>
        <v>900</v>
      </c>
      <c r="L26" s="44">
        <f t="shared" si="4"/>
        <v>1100</v>
      </c>
      <c r="M26" s="44">
        <f t="shared" si="5"/>
        <v>225000</v>
      </c>
      <c r="N26" s="44">
        <f t="shared" si="6"/>
        <v>275000</v>
      </c>
      <c r="O26" s="44">
        <f t="shared" si="7"/>
        <v>500000</v>
      </c>
    </row>
    <row r="27" spans="2:15" s="22" customFormat="1" x14ac:dyDescent="0.3">
      <c r="B27" s="49" t="s">
        <v>46</v>
      </c>
      <c r="C27" s="62">
        <v>732</v>
      </c>
      <c r="D27" s="49">
        <v>1993</v>
      </c>
      <c r="E27" s="23">
        <v>2023</v>
      </c>
      <c r="F27" s="44">
        <v>60</v>
      </c>
      <c r="G27" s="44">
        <v>2000</v>
      </c>
      <c r="H27" s="44">
        <f>E27-D27</f>
        <v>30</v>
      </c>
      <c r="I27" s="44">
        <f>F27-H27</f>
        <v>30</v>
      </c>
      <c r="J27" s="44">
        <f>IF(H27&gt;=5,90*H27/F27,0)</f>
        <v>45</v>
      </c>
      <c r="K27" s="44">
        <f>G27/100*J27</f>
        <v>900</v>
      </c>
      <c r="L27" s="44">
        <f>ROUND((G27-K27),0)</f>
        <v>1100</v>
      </c>
      <c r="M27" s="44">
        <f>O27-N27</f>
        <v>658800</v>
      </c>
      <c r="N27" s="44">
        <f>ROUND(L27*C27,0)</f>
        <v>805200</v>
      </c>
      <c r="O27" s="44">
        <f>ROUND(G27*C27,0)</f>
        <v>1464000</v>
      </c>
    </row>
    <row r="28" spans="2:15" s="26" customFormat="1" x14ac:dyDescent="0.3">
      <c r="B28" s="25" t="s">
        <v>23</v>
      </c>
      <c r="C28" s="63">
        <f>SUM(C15:C27)</f>
        <v>107125</v>
      </c>
      <c r="D28" s="47"/>
      <c r="E28" s="47"/>
      <c r="F28" s="45"/>
      <c r="G28" s="44"/>
      <c r="H28" s="46"/>
      <c r="I28" s="46"/>
      <c r="J28" s="46"/>
      <c r="K28" s="46"/>
      <c r="L28" s="46"/>
      <c r="M28" s="48">
        <f>SUM(M15:M18)</f>
        <v>78354900</v>
      </c>
      <c r="N28" s="48">
        <f>SUM(N15:N18)</f>
        <v>95767100</v>
      </c>
      <c r="O28" s="48">
        <f>SUM(O15:O18)</f>
        <v>174122000</v>
      </c>
    </row>
    <row r="29" spans="2:15" s="26" customFormat="1" ht="18.75" customHeight="1" x14ac:dyDescent="0.3">
      <c r="B29" s="51"/>
      <c r="C29" s="64"/>
      <c r="D29" s="52"/>
      <c r="E29" s="52"/>
      <c r="F29" s="53"/>
      <c r="G29" s="54"/>
      <c r="H29" s="55"/>
      <c r="I29" s="55"/>
      <c r="J29" s="55"/>
      <c r="K29" s="55"/>
      <c r="L29" s="55"/>
      <c r="M29" s="56"/>
      <c r="N29" s="56"/>
      <c r="O29" s="56"/>
    </row>
    <row r="30" spans="2:15" x14ac:dyDescent="0.3">
      <c r="B30" s="80" t="s">
        <v>24</v>
      </c>
      <c r="C30" s="80"/>
      <c r="D30" s="24"/>
      <c r="E30" s="24"/>
      <c r="G30" s="29"/>
      <c r="H30" s="29"/>
      <c r="I30" s="1"/>
      <c r="J30" s="1"/>
      <c r="L30" s="1"/>
      <c r="N30" s="1"/>
      <c r="O30" s="1"/>
    </row>
    <row r="31" spans="2:15" x14ac:dyDescent="0.3">
      <c r="B31" s="12" t="s">
        <v>25</v>
      </c>
      <c r="C31" s="59">
        <v>0</v>
      </c>
      <c r="D31" s="24"/>
      <c r="E31" s="24"/>
      <c r="G31" s="29"/>
      <c r="H31" s="29"/>
      <c r="I31" s="1"/>
      <c r="J31" s="1"/>
      <c r="L31" s="1"/>
      <c r="N31" s="1"/>
      <c r="O31" s="1"/>
    </row>
    <row r="32" spans="2:15" x14ac:dyDescent="0.3">
      <c r="B32" s="13" t="s">
        <v>5</v>
      </c>
      <c r="C32" s="58">
        <v>0</v>
      </c>
      <c r="D32" s="24"/>
      <c r="E32" s="24"/>
      <c r="G32" s="29"/>
      <c r="H32" s="29"/>
      <c r="I32" s="1" t="s">
        <v>31</v>
      </c>
      <c r="J32" s="1"/>
      <c r="L32" s="1"/>
      <c r="N32" s="19"/>
      <c r="O32" s="1"/>
    </row>
    <row r="33" spans="2:15" x14ac:dyDescent="0.3">
      <c r="B33" s="13" t="s">
        <v>6</v>
      </c>
      <c r="C33" s="59">
        <f>ROUND((C31*C32),0)</f>
        <v>0</v>
      </c>
      <c r="D33" s="24"/>
      <c r="E33" s="24"/>
      <c r="G33" s="29"/>
      <c r="H33" s="29"/>
      <c r="I33" s="1"/>
      <c r="J33" s="1"/>
      <c r="L33" s="1"/>
      <c r="M33" s="19"/>
      <c r="N33" s="1"/>
      <c r="O33" s="1"/>
    </row>
    <row r="34" spans="2:15" x14ac:dyDescent="0.3">
      <c r="B34" s="27"/>
      <c r="C34" s="65"/>
      <c r="D34" s="24"/>
      <c r="E34" s="50"/>
      <c r="G34" s="29"/>
      <c r="H34" s="29"/>
      <c r="I34" s="1"/>
      <c r="J34" s="1"/>
      <c r="L34" s="1"/>
      <c r="N34" s="1"/>
      <c r="O34" s="1"/>
    </row>
    <row r="35" spans="2:15" ht="16.5" customHeight="1" x14ac:dyDescent="0.3">
      <c r="B35" s="81" t="s">
        <v>13</v>
      </c>
      <c r="C35" s="82"/>
      <c r="D35" s="24"/>
      <c r="E35" s="28"/>
      <c r="G35" s="28"/>
      <c r="H35" s="1"/>
      <c r="I35" s="1"/>
      <c r="J35" s="1"/>
      <c r="L35" s="1"/>
      <c r="N35" s="1"/>
      <c r="O35" s="1"/>
    </row>
    <row r="36" spans="2:15" x14ac:dyDescent="0.3">
      <c r="B36" s="12" t="s">
        <v>9</v>
      </c>
      <c r="C36" s="59">
        <f>C8</f>
        <v>30550</v>
      </c>
      <c r="D36" s="30"/>
      <c r="E36" s="4"/>
      <c r="H36" s="1"/>
      <c r="I36" s="1"/>
      <c r="J36" s="1"/>
      <c r="L36" s="1"/>
      <c r="N36" s="1"/>
      <c r="O36" s="1"/>
    </row>
    <row r="37" spans="2:15" x14ac:dyDescent="0.3">
      <c r="B37" s="13" t="s">
        <v>5</v>
      </c>
      <c r="C37" s="58">
        <v>1000</v>
      </c>
      <c r="D37" s="17"/>
      <c r="E37" s="4"/>
      <c r="H37" s="1"/>
      <c r="I37" s="1"/>
      <c r="J37" s="1"/>
      <c r="L37" s="1"/>
      <c r="N37" s="1"/>
      <c r="O37" s="1"/>
    </row>
    <row r="38" spans="2:15" x14ac:dyDescent="0.3">
      <c r="B38" s="13" t="s">
        <v>6</v>
      </c>
      <c r="C38" s="59">
        <f>ROUND((C36*C37),0)</f>
        <v>30550000</v>
      </c>
      <c r="D38" s="5"/>
      <c r="E38" s="4"/>
      <c r="H38" s="1"/>
      <c r="I38" s="1"/>
      <c r="J38" s="1"/>
      <c r="L38" s="1"/>
      <c r="N38" s="1"/>
      <c r="O38" s="1"/>
    </row>
    <row r="39" spans="2:15" x14ac:dyDescent="0.3">
      <c r="C39" s="66"/>
      <c r="D39" s="5"/>
      <c r="E39" s="5"/>
      <c r="G39" s="11"/>
      <c r="I39" s="7"/>
      <c r="J39" s="7"/>
      <c r="M39" s="11"/>
    </row>
    <row r="40" spans="2:15" x14ac:dyDescent="0.3">
      <c r="B40" s="83"/>
      <c r="C40" s="84"/>
      <c r="D40" s="11"/>
      <c r="E40" s="4"/>
      <c r="F40" s="7"/>
      <c r="G40" s="7"/>
      <c r="H40" s="1"/>
      <c r="J40" s="11"/>
      <c r="K40" s="4"/>
      <c r="M40" s="4"/>
      <c r="N40" s="1"/>
      <c r="O40" s="1"/>
    </row>
    <row r="41" spans="2:15" x14ac:dyDescent="0.3">
      <c r="B41" s="31" t="s">
        <v>11</v>
      </c>
      <c r="C41" s="59">
        <f>C10</f>
        <v>198575000</v>
      </c>
      <c r="D41" s="9"/>
      <c r="E41" s="9"/>
      <c r="F41" s="10"/>
      <c r="G41" s="10"/>
      <c r="H41" s="1"/>
      <c r="J41" s="8"/>
      <c r="K41" s="4"/>
      <c r="M41" s="4"/>
      <c r="N41" s="1"/>
      <c r="O41" s="1"/>
    </row>
    <row r="42" spans="2:15" x14ac:dyDescent="0.3">
      <c r="B42" s="31" t="s">
        <v>12</v>
      </c>
      <c r="C42" s="59">
        <f>N28</f>
        <v>95767100</v>
      </c>
      <c r="D42" s="9"/>
      <c r="E42" s="9"/>
      <c r="F42" s="10"/>
      <c r="G42" s="10"/>
      <c r="H42" s="1"/>
      <c r="J42" s="10"/>
      <c r="K42" s="4"/>
      <c r="M42" s="4"/>
      <c r="N42" s="1"/>
      <c r="O42" s="1"/>
    </row>
    <row r="43" spans="2:15" ht="33" x14ac:dyDescent="0.3">
      <c r="B43" s="31" t="s">
        <v>26</v>
      </c>
      <c r="C43" s="59">
        <f>C33</f>
        <v>0</v>
      </c>
      <c r="D43" s="9"/>
      <c r="E43" s="9"/>
      <c r="F43" s="10"/>
      <c r="G43" s="10"/>
      <c r="J43" s="10"/>
      <c r="K43" s="4"/>
      <c r="M43" s="4"/>
      <c r="N43" s="1"/>
      <c r="O43" s="1"/>
    </row>
    <row r="44" spans="2:15" x14ac:dyDescent="0.3">
      <c r="B44" s="31" t="s">
        <v>10</v>
      </c>
      <c r="C44" s="59">
        <f>C38</f>
        <v>30550000</v>
      </c>
      <c r="D44" s="9"/>
      <c r="E44" s="9"/>
      <c r="F44" s="10"/>
      <c r="G44" s="10"/>
      <c r="H44" s="1"/>
      <c r="J44" s="10"/>
      <c r="K44" s="4"/>
      <c r="M44" s="4"/>
      <c r="N44" s="1"/>
      <c r="O44" s="1"/>
    </row>
    <row r="45" spans="2:15" ht="33" x14ac:dyDescent="0.3">
      <c r="B45" s="32" t="s">
        <v>30</v>
      </c>
      <c r="C45" s="67">
        <f>C41+C42+C43+C44</f>
        <v>324892100</v>
      </c>
      <c r="D45" s="8"/>
      <c r="E45" s="4"/>
      <c r="F45" s="15"/>
      <c r="H45" s="15"/>
      <c r="J45" s="1"/>
      <c r="K45" s="4"/>
      <c r="M45" s="4"/>
      <c r="N45" s="1"/>
      <c r="O45" s="1"/>
    </row>
    <row r="46" spans="2:15" x14ac:dyDescent="0.3">
      <c r="B46" s="32" t="s">
        <v>7</v>
      </c>
      <c r="C46" s="67">
        <f>ROUND(C45*0.9,0)</f>
        <v>292402890</v>
      </c>
      <c r="D46" s="8"/>
      <c r="E46" s="4"/>
      <c r="F46" s="15"/>
      <c r="G46" s="15"/>
      <c r="J46" s="1"/>
      <c r="K46" s="4"/>
      <c r="M46" s="4"/>
      <c r="N46" s="1"/>
      <c r="O46" s="1"/>
    </row>
    <row r="47" spans="2:15" x14ac:dyDescent="0.3">
      <c r="B47" s="32" t="s">
        <v>8</v>
      </c>
      <c r="C47" s="67">
        <f>MROUND(C45*80%,1)</f>
        <v>259913680</v>
      </c>
      <c r="D47" s="8"/>
      <c r="E47" s="4"/>
      <c r="F47" s="15"/>
      <c r="G47" s="15"/>
      <c r="J47" s="1"/>
      <c r="K47" s="4"/>
      <c r="M47" s="4"/>
      <c r="N47" s="1"/>
      <c r="O47" s="1"/>
    </row>
    <row r="48" spans="2:15" x14ac:dyDescent="0.3">
      <c r="B48" s="32" t="s">
        <v>27</v>
      </c>
      <c r="C48" s="67">
        <f>O28</f>
        <v>174122000</v>
      </c>
      <c r="D48" s="4"/>
      <c r="E48" s="4"/>
      <c r="F48" s="4"/>
      <c r="J48" s="1"/>
      <c r="K48" s="4"/>
      <c r="M48" s="33"/>
      <c r="N48" s="1"/>
      <c r="O48" s="1"/>
    </row>
    <row r="49" spans="2:15" x14ac:dyDescent="0.3">
      <c r="B49" s="31" t="s">
        <v>28</v>
      </c>
      <c r="C49" s="67">
        <f>D10+N28</f>
        <v>95767100</v>
      </c>
      <c r="D49" s="4"/>
      <c r="E49" s="4"/>
      <c r="F49" s="4"/>
      <c r="J49" s="1"/>
      <c r="K49" s="4"/>
      <c r="M49" s="33"/>
      <c r="N49" s="1"/>
      <c r="O49" s="1"/>
    </row>
    <row r="50" spans="2:15" x14ac:dyDescent="0.3">
      <c r="B50" s="1"/>
    </row>
    <row r="51" spans="2:15" x14ac:dyDescent="0.3">
      <c r="B51" s="1"/>
      <c r="M51" s="34"/>
    </row>
    <row r="52" spans="2:15" x14ac:dyDescent="0.3">
      <c r="B52" s="1"/>
      <c r="M52" s="34"/>
    </row>
    <row r="53" spans="2:15" x14ac:dyDescent="0.3">
      <c r="B53" s="1"/>
      <c r="M53" s="34"/>
    </row>
    <row r="54" spans="2:15" x14ac:dyDescent="0.3">
      <c r="B54" s="1"/>
      <c r="M54" s="34"/>
    </row>
    <row r="55" spans="2:15" x14ac:dyDescent="0.3">
      <c r="B55" s="1"/>
      <c r="M55" s="34"/>
    </row>
    <row r="56" spans="2:15" x14ac:dyDescent="0.3">
      <c r="B56" s="1"/>
      <c r="M56" s="34"/>
    </row>
    <row r="57" spans="2:15" x14ac:dyDescent="0.3">
      <c r="B57" s="1"/>
      <c r="M57" s="34"/>
    </row>
    <row r="58" spans="2:15" x14ac:dyDescent="0.3">
      <c r="B58" s="1"/>
    </row>
    <row r="59" spans="2:15" x14ac:dyDescent="0.3">
      <c r="B59" s="1"/>
    </row>
    <row r="60" spans="2:15" x14ac:dyDescent="0.3">
      <c r="B60" s="1"/>
      <c r="C60" s="57"/>
    </row>
    <row r="61" spans="2:15" x14ac:dyDescent="0.3">
      <c r="B61" s="1"/>
      <c r="C61" s="57"/>
    </row>
    <row r="62" spans="2:15" x14ac:dyDescent="0.3">
      <c r="B62" s="1"/>
      <c r="C62" s="57"/>
    </row>
    <row r="63" spans="2:15" x14ac:dyDescent="0.3">
      <c r="B63" s="1"/>
    </row>
    <row r="64" spans="2:15" x14ac:dyDescent="0.3">
      <c r="B64" s="1"/>
      <c r="C64" s="57"/>
    </row>
    <row r="65" spans="2:11" x14ac:dyDescent="0.3">
      <c r="B65" s="1"/>
      <c r="C65" s="57"/>
    </row>
    <row r="66" spans="2:11" x14ac:dyDescent="0.3">
      <c r="B66" s="1"/>
      <c r="C66" s="57"/>
    </row>
    <row r="67" spans="2:11" x14ac:dyDescent="0.3">
      <c r="B67" s="1"/>
      <c r="C67" s="57"/>
    </row>
    <row r="68" spans="2:11" x14ac:dyDescent="0.3">
      <c r="B68" s="1"/>
      <c r="C68" s="57"/>
    </row>
    <row r="69" spans="2:11" x14ac:dyDescent="0.3">
      <c r="B69" s="1"/>
      <c r="C69" s="57"/>
      <c r="G69" s="35"/>
      <c r="H69" s="35"/>
      <c r="I69" s="35"/>
      <c r="J69" s="35"/>
      <c r="K69" s="6"/>
    </row>
    <row r="70" spans="2:11" x14ac:dyDescent="0.3">
      <c r="B70" s="1"/>
      <c r="C70" s="57"/>
      <c r="G70" s="33"/>
      <c r="H70" s="1"/>
      <c r="I70" s="33"/>
      <c r="J70" s="33"/>
    </row>
    <row r="71" spans="2:11" x14ac:dyDescent="0.3">
      <c r="B71" s="1"/>
      <c r="C71" s="57"/>
      <c r="G71" s="33"/>
      <c r="H71" s="33"/>
      <c r="I71" s="43"/>
      <c r="J71" s="43"/>
    </row>
    <row r="72" spans="2:11" x14ac:dyDescent="0.3">
      <c r="B72" s="1"/>
      <c r="C72" s="57"/>
      <c r="G72" s="33"/>
      <c r="H72" s="33"/>
      <c r="I72" s="33"/>
      <c r="J72" s="33"/>
    </row>
    <row r="73" spans="2:11" x14ac:dyDescent="0.3">
      <c r="B73" s="1"/>
      <c r="C73" s="57"/>
      <c r="G73" s="33"/>
      <c r="H73" s="36"/>
      <c r="I73" s="33"/>
      <c r="J73" s="33"/>
    </row>
    <row r="74" spans="2:11" x14ac:dyDescent="0.3">
      <c r="B74" s="1"/>
      <c r="C74" s="57"/>
      <c r="G74" s="33"/>
      <c r="H74" s="33"/>
      <c r="I74" s="33"/>
      <c r="J74" s="33"/>
    </row>
    <row r="75" spans="2:11" x14ac:dyDescent="0.3">
      <c r="B75" s="1"/>
      <c r="C75" s="57"/>
      <c r="G75" s="33"/>
      <c r="H75" s="33"/>
      <c r="I75" s="33"/>
      <c r="J75" s="33"/>
    </row>
    <row r="76" spans="2:11" x14ac:dyDescent="0.3">
      <c r="B76" s="1"/>
      <c r="C76" s="57"/>
      <c r="G76" s="33"/>
      <c r="H76" s="33"/>
      <c r="I76" s="33"/>
      <c r="J76" s="33"/>
    </row>
    <row r="77" spans="2:11" x14ac:dyDescent="0.3">
      <c r="B77" s="1"/>
      <c r="C77" s="57"/>
      <c r="G77" s="33"/>
      <c r="H77" s="33"/>
      <c r="I77" s="33"/>
      <c r="J77" s="33"/>
    </row>
    <row r="78" spans="2:11" x14ac:dyDescent="0.3">
      <c r="B78" s="1"/>
      <c r="C78" s="57"/>
      <c r="G78" s="33"/>
      <c r="H78" s="33"/>
      <c r="I78" s="33"/>
      <c r="J78" s="33"/>
    </row>
    <row r="79" spans="2:11" x14ac:dyDescent="0.3">
      <c r="B79" s="1"/>
      <c r="C79" s="57"/>
      <c r="G79" s="33"/>
      <c r="H79" s="33"/>
      <c r="I79" s="33"/>
      <c r="J79" s="33"/>
    </row>
    <row r="80" spans="2:11" x14ac:dyDescent="0.3">
      <c r="B80" s="1"/>
      <c r="C80" s="57"/>
    </row>
    <row r="81" spans="2:7" x14ac:dyDescent="0.3">
      <c r="B81" s="1"/>
      <c r="C81" s="57"/>
    </row>
    <row r="82" spans="2:7" x14ac:dyDescent="0.3">
      <c r="B82" s="1"/>
      <c r="C82" s="57"/>
    </row>
    <row r="83" spans="2:7" x14ac:dyDescent="0.3">
      <c r="B83" s="1"/>
      <c r="C83" s="57"/>
    </row>
    <row r="84" spans="2:7" x14ac:dyDescent="0.3">
      <c r="B84" s="1"/>
      <c r="C84" s="57"/>
    </row>
    <row r="85" spans="2:7" x14ac:dyDescent="0.3">
      <c r="B85" s="1"/>
      <c r="C85" s="57"/>
      <c r="G85" s="37"/>
    </row>
    <row r="86" spans="2:7" x14ac:dyDescent="0.3">
      <c r="B86" s="1"/>
      <c r="C86" s="57"/>
      <c r="G86" s="37"/>
    </row>
    <row r="87" spans="2:7" x14ac:dyDescent="0.3">
      <c r="B87" s="1"/>
      <c r="C87" s="57"/>
      <c r="G87" s="37"/>
    </row>
    <row r="88" spans="2:7" x14ac:dyDescent="0.3">
      <c r="B88" s="1"/>
      <c r="C88" s="57"/>
      <c r="G88" s="37"/>
    </row>
    <row r="89" spans="2:7" x14ac:dyDescent="0.3">
      <c r="B89" s="1"/>
      <c r="C89" s="57"/>
      <c r="G89" s="37"/>
    </row>
    <row r="90" spans="2:7" x14ac:dyDescent="0.3">
      <c r="B90" s="1"/>
      <c r="C90" s="57"/>
      <c r="G90" s="37"/>
    </row>
    <row r="91" spans="2:7" x14ac:dyDescent="0.3">
      <c r="B91" s="1"/>
      <c r="C91" s="57"/>
      <c r="G91" s="37"/>
    </row>
    <row r="92" spans="2:7" x14ac:dyDescent="0.3">
      <c r="B92" s="1"/>
      <c r="C92" s="57"/>
      <c r="G92" s="37"/>
    </row>
    <row r="93" spans="2:7" x14ac:dyDescent="0.3">
      <c r="B93" s="1"/>
      <c r="C93" s="57"/>
      <c r="G93" s="37"/>
    </row>
    <row r="94" spans="2:7" x14ac:dyDescent="0.3">
      <c r="B94" s="1"/>
      <c r="C94" s="57"/>
      <c r="G94" s="3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>
        <f>3350000/300</f>
        <v>11166.666666666666</v>
      </c>
      <c r="C97" s="57"/>
    </row>
    <row r="98" spans="2:3" x14ac:dyDescent="0.3">
      <c r="B98" s="1">
        <f>B97/10.764</f>
        <v>1037.4086461042982</v>
      </c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  <row r="176" spans="2:3" x14ac:dyDescent="0.3">
      <c r="B176" s="1"/>
      <c r="C176" s="57"/>
    </row>
    <row r="177" spans="2:3" x14ac:dyDescent="0.3">
      <c r="B177" s="1"/>
      <c r="C177" s="57"/>
    </row>
    <row r="178" spans="2:3" x14ac:dyDescent="0.3">
      <c r="B178" s="1"/>
      <c r="C178" s="57"/>
    </row>
    <row r="179" spans="2:3" x14ac:dyDescent="0.3">
      <c r="B179" s="1"/>
      <c r="C179" s="57"/>
    </row>
    <row r="180" spans="2:3" x14ac:dyDescent="0.3">
      <c r="B180" s="1"/>
      <c r="C180" s="57"/>
    </row>
    <row r="181" spans="2:3" x14ac:dyDescent="0.3">
      <c r="B181" s="1"/>
      <c r="C181" s="57"/>
    </row>
    <row r="182" spans="2:3" x14ac:dyDescent="0.3">
      <c r="B182" s="1"/>
      <c r="C182" s="57"/>
    </row>
    <row r="183" spans="2:3" x14ac:dyDescent="0.3">
      <c r="B183" s="1"/>
      <c r="C183" s="57"/>
    </row>
    <row r="184" spans="2:3" x14ac:dyDescent="0.3">
      <c r="B184" s="1"/>
      <c r="C184" s="57"/>
    </row>
    <row r="185" spans="2:3" x14ac:dyDescent="0.3">
      <c r="B185" s="1"/>
      <c r="C185" s="57"/>
    </row>
  </sheetData>
  <mergeCells count="5">
    <mergeCell ref="B30:C30"/>
    <mergeCell ref="B35:C35"/>
    <mergeCell ref="B40:C40"/>
    <mergeCell ref="B3:F3"/>
    <mergeCell ref="B5:M5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V16:Y16"/>
  <sheetViews>
    <sheetView workbookViewId="0">
      <selection activeCell="X24" sqref="X24"/>
    </sheetView>
  </sheetViews>
  <sheetFormatPr defaultRowHeight="15" x14ac:dyDescent="0.25"/>
  <cols>
    <col min="23" max="23" width="7.7109375" style="89" customWidth="1"/>
    <col min="24" max="24" width="10.28515625" style="90" customWidth="1"/>
  </cols>
  <sheetData>
    <row r="16" spans="22:25" x14ac:dyDescent="0.25">
      <c r="V16" s="91" t="s">
        <v>49</v>
      </c>
      <c r="W16" s="92">
        <f>100000000/20234</f>
        <v>4942.1765345458143</v>
      </c>
      <c r="X16" s="93" t="s">
        <v>50</v>
      </c>
      <c r="Y16" s="9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V18:Y69"/>
  <sheetViews>
    <sheetView workbookViewId="0">
      <selection activeCell="W22" sqref="W22"/>
    </sheetView>
  </sheetViews>
  <sheetFormatPr defaultRowHeight="15" x14ac:dyDescent="0.25"/>
  <sheetData>
    <row r="18" spans="22:25" x14ac:dyDescent="0.25">
      <c r="V18" s="95" t="s">
        <v>51</v>
      </c>
      <c r="W18" s="96">
        <f>480000000/60702</f>
        <v>7907.4824552733025</v>
      </c>
      <c r="X18" s="96" t="s">
        <v>52</v>
      </c>
      <c r="Y18" s="96"/>
    </row>
    <row r="69" spans="23:23" x14ac:dyDescent="0.25">
      <c r="W69">
        <f>35000000/1000</f>
        <v>35000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745F-B8CA-4505-A897-D23772706978}">
  <dimension ref="V13:Y13"/>
  <sheetViews>
    <sheetView workbookViewId="0">
      <selection activeCell="V13" sqref="V13:Y13"/>
    </sheetView>
  </sheetViews>
  <sheetFormatPr defaultRowHeight="15" x14ac:dyDescent="0.25"/>
  <cols>
    <col min="22" max="22" width="10.85546875" customWidth="1"/>
  </cols>
  <sheetData>
    <row r="13" spans="22:25" x14ac:dyDescent="0.25">
      <c r="V13" s="95" t="s">
        <v>51</v>
      </c>
      <c r="W13" s="96">
        <f>100000000/10468</f>
        <v>9552.9231944975163</v>
      </c>
      <c r="X13" s="96" t="s">
        <v>53</v>
      </c>
      <c r="Y13" s="9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33B7-C92E-4FF6-9FB3-33DC986AC427}">
  <dimension ref="V15:Y15"/>
  <sheetViews>
    <sheetView workbookViewId="0">
      <selection activeCell="Z23" sqref="Z23"/>
    </sheetView>
  </sheetViews>
  <sheetFormatPr defaultRowHeight="15" x14ac:dyDescent="0.25"/>
  <cols>
    <col min="23" max="23" width="10.42578125" customWidth="1"/>
  </cols>
  <sheetData>
    <row r="15" spans="22:25" x14ac:dyDescent="0.25">
      <c r="V15" s="96" t="s">
        <v>54</v>
      </c>
      <c r="W15" s="96">
        <f>75000000/12144.98</f>
        <v>6175.3909845878707</v>
      </c>
      <c r="X15" s="96" t="s">
        <v>52</v>
      </c>
      <c r="Y15" s="9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2B01-177F-48A2-A451-ABE70FBF337E}">
  <dimension ref="U12:X12"/>
  <sheetViews>
    <sheetView workbookViewId="0">
      <selection activeCell="X28" sqref="X28"/>
    </sheetView>
  </sheetViews>
  <sheetFormatPr defaultRowHeight="15" x14ac:dyDescent="0.25"/>
  <sheetData>
    <row r="12" spans="21:24" x14ac:dyDescent="0.25">
      <c r="U12" s="95" t="s">
        <v>51</v>
      </c>
      <c r="V12" s="96">
        <f>240000000/48579.93</f>
        <v>4940.3117707250713</v>
      </c>
      <c r="W12" s="96" t="s">
        <v>55</v>
      </c>
      <c r="X12" s="9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Sheet2</vt:lpstr>
      <vt:lpstr>Sheet3</vt:lpstr>
      <vt:lpstr>Sheet4</vt:lpstr>
      <vt:lpstr>Sheet5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2024-01-01T10:44:00Z</dcterms:modified>
</cp:coreProperties>
</file>