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December - 2023\"/>
    </mc:Choice>
  </mc:AlternateContent>
  <xr:revisionPtr revIDLastSave="0" documentId="13_ncr:1_{F58180E8-C832-4B68-B715-5AB9E2982F65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8" i="21" l="1"/>
  <c r="Q17" i="21"/>
  <c r="R39" i="4"/>
  <c r="R38" i="4"/>
  <c r="P15" i="4"/>
  <c r="Q15" i="4" s="1"/>
  <c r="P14" i="4"/>
  <c r="P8" i="4"/>
  <c r="P7" i="4"/>
  <c r="P6" i="4"/>
  <c r="P5" i="4"/>
  <c r="P4" i="4"/>
  <c r="P3" i="4"/>
  <c r="U44" i="18" l="1"/>
  <c r="P11" i="4" l="1"/>
  <c r="P10" i="4"/>
  <c r="P9" i="4"/>
  <c r="V28" i="4" l="1"/>
  <c r="V31" i="4" s="1"/>
  <c r="P12" i="4" l="1"/>
  <c r="Q12" i="4" s="1"/>
  <c r="B12" i="4" s="1"/>
  <c r="C12" i="4" s="1"/>
  <c r="D12" i="4" s="1"/>
  <c r="J12" i="4"/>
  <c r="I12" i="4"/>
  <c r="E12" i="4"/>
  <c r="H12" i="4" s="1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H11" i="4" l="1"/>
  <c r="H9" i="4"/>
  <c r="H10" i="4"/>
  <c r="F10" i="4"/>
  <c r="F11" i="4"/>
  <c r="F12" i="4"/>
  <c r="F9" i="4"/>
  <c r="G9" i="4"/>
  <c r="G10" i="4"/>
  <c r="G12" i="4"/>
  <c r="G11" i="4"/>
  <c r="B7" i="4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8" i="4"/>
  <c r="C8" i="4" s="1"/>
  <c r="J8" i="4"/>
  <c r="I8" i="4"/>
  <c r="E8" i="4"/>
  <c r="A8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H22" i="4" l="1"/>
  <c r="H16" i="4"/>
  <c r="F8" i="4"/>
  <c r="H17" i="4"/>
  <c r="H21" i="4"/>
  <c r="F4" i="4"/>
  <c r="H7" i="4"/>
  <c r="F7" i="4"/>
  <c r="G7" i="4"/>
  <c r="H14" i="4"/>
  <c r="H15" i="4"/>
  <c r="H19" i="4"/>
  <c r="H23" i="4"/>
  <c r="H20" i="4"/>
  <c r="D18" i="4"/>
  <c r="H18" i="4" s="1"/>
  <c r="G18" i="4"/>
  <c r="F14" i="4"/>
  <c r="F15" i="4"/>
  <c r="F16" i="4"/>
  <c r="F17" i="4"/>
  <c r="F18" i="4"/>
  <c r="F19" i="4"/>
  <c r="F20" i="4"/>
  <c r="F21" i="4"/>
  <c r="F22" i="4"/>
  <c r="F23" i="4"/>
  <c r="G15" i="4"/>
  <c r="G17" i="4"/>
  <c r="G19" i="4"/>
  <c r="G20" i="4"/>
  <c r="G21" i="4"/>
  <c r="G22" i="4"/>
  <c r="G23" i="4"/>
  <c r="G14" i="4"/>
  <c r="G16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V45" i="4"/>
  <c r="V32" i="4"/>
  <c r="V27" i="4"/>
  <c r="V26" i="4"/>
  <c r="V35" i="4" s="1"/>
  <c r="V29" i="4" l="1"/>
  <c r="V33" i="4"/>
  <c r="V34" i="4" s="1"/>
  <c r="V37" i="4" l="1"/>
  <c r="V40" i="4" l="1"/>
  <c r="V42" i="4" l="1"/>
  <c r="V43" i="4" s="1"/>
  <c r="V47" i="4"/>
  <c r="V44" i="4" l="1"/>
</calcChain>
</file>

<file path=xl/sharedStrings.xml><?xml version="1.0" encoding="utf-8"?>
<sst xmlns="http://schemas.openxmlformats.org/spreadsheetml/2006/main" count="47" uniqueCount="44">
  <si>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</si>
  <si>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</si>
  <si>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</si>
  <si>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</si>
  <si>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</si>
  <si>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</si>
  <si>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</si>
  <si>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</si>
  <si>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</si>
  <si>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</si>
  <si>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</si>
  <si>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</si>
  <si>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</si>
  <si>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</si>
  <si>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</si>
  <si>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</si>
  <si>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</si>
  <si>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</si>
  <si>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</si>
  <si>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</si>
  <si>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</si>
  <si>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</si>
  <si>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</si>
  <si>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</si>
  <si>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</si>
  <si>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</si>
  <si>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</si>
  <si>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</si>
  <si>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</si>
  <si>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</si>
  <si>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</si>
  <si>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rate on C.A</t>
  </si>
  <si>
    <t xml:space="preserve">Carpet Area </t>
  </si>
  <si>
    <t>TOTAL FMV</t>
  </si>
  <si>
    <t>sq.ft</t>
  </si>
  <si>
    <t>Fair Market Value</t>
  </si>
  <si>
    <t xml:space="preserve">Total </t>
  </si>
  <si>
    <t>C.A</t>
  </si>
  <si>
    <t>Flat No. 1102, 11th Floor, Whitewood CHSL, Plot No. 204, Sector 23, Village - Ulwe, Navi Mumbai</t>
  </si>
  <si>
    <t>C.B</t>
  </si>
  <si>
    <t>F.B</t>
  </si>
  <si>
    <t xml:space="preserve">Balcony </t>
  </si>
  <si>
    <t>Terrace</t>
  </si>
  <si>
    <t>Car Parking ( 1 No)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</si>
</sst>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9" fillId="0" borderId="0" xfId="1" applyFont="1" applyFill="1" applyBorder="1"/>
    <xf numFmtId="0" fontId="10" fillId="0" borderId="0" xfId="0" applyFont="1"/>
    <xf numFmtId="43" fontId="8" fillId="0" borderId="0" xfId="1" applyFont="1" applyFill="1" applyBorder="1"/>
    <xf numFmtId="43" fontId="8" fillId="0" borderId="1" xfId="1" applyFont="1" applyFill="1" applyBorder="1"/>
    <xf numFmtId="43" fontId="9" fillId="0" borderId="1" xfId="1" applyFont="1" applyFill="1" applyBorder="1"/>
    <xf numFmtId="43" fontId="9" fillId="0" borderId="2" xfId="1" applyFont="1" applyFill="1" applyBorder="1"/>
    <xf numFmtId="0" fontId="8" fillId="0" borderId="3" xfId="0" applyFont="1" applyBorder="1" applyAlignment="1">
      <alignment wrapText="1"/>
    </xf>
    <xf numFmtId="43" fontId="9" fillId="0" borderId="4" xfId="1" applyFont="1" applyFill="1" applyBorder="1"/>
    <xf numFmtId="0" fontId="8" fillId="0" borderId="3" xfId="0" applyFont="1" applyBorder="1"/>
    <xf numFmtId="0" fontId="9" fillId="0" borderId="4" xfId="0" applyFont="1" applyBorder="1"/>
    <xf numFmtId="10" fontId="9" fillId="0" borderId="4" xfId="0" applyNumberFormat="1" applyFont="1" applyBorder="1"/>
    <xf numFmtId="0" fontId="10" fillId="0" borderId="3" xfId="0" applyFont="1" applyBorder="1"/>
    <xf numFmtId="0" fontId="11" fillId="0" borderId="4" xfId="0" applyFont="1" applyBorder="1"/>
    <xf numFmtId="0" fontId="2" fillId="0" borderId="3" xfId="0" applyFont="1" applyBorder="1"/>
    <xf numFmtId="43" fontId="12" fillId="0" borderId="4" xfId="0" applyNumberFormat="1" applyFont="1" applyBorder="1"/>
    <xf numFmtId="0" fontId="12" fillId="0" borderId="4" xfId="0" applyFont="1" applyBorder="1"/>
    <xf numFmtId="0" fontId="12" fillId="0" borderId="3" xfId="0" applyFont="1" applyBorder="1"/>
    <xf numFmtId="0" fontId="0" fillId="0" borderId="4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0" fillId="0" borderId="0" xfId="0" applyFill="1" applyBorder="1"/>
    <xf numFmtId="0" fontId="0" fillId="2" borderId="0" xfId="0" applyFill="1" applyBorder="1"/>
    <xf numFmtId="0" fontId="0" fillId="0" borderId="0" xfId="0" applyBorder="1"/>
    <xf numFmtId="0" fontId="8" fillId="0" borderId="8" xfId="0" applyFont="1" applyBorder="1"/>
    <xf numFmtId="0" fontId="8" fillId="0" borderId="0" xfId="0" applyFont="1" applyBorder="1"/>
    <xf numFmtId="0" fontId="9" fillId="0" borderId="0" xfId="0" applyFont="1" applyBorder="1"/>
    <xf numFmtId="9" fontId="8" fillId="0" borderId="0" xfId="0" applyNumberFormat="1" applyFont="1" applyBorder="1"/>
    <xf numFmtId="10" fontId="9" fillId="0" borderId="0" xfId="0" applyNumberFormat="1" applyFont="1" applyBorder="1"/>
    <xf numFmtId="0" fontId="10" fillId="0" borderId="0" xfId="0" applyFont="1" applyBorder="1"/>
    <xf numFmtId="43" fontId="9" fillId="0" borderId="0" xfId="0" applyNumberFormat="1" applyFont="1" applyBorder="1"/>
    <xf numFmtId="0" fontId="2" fillId="0" borderId="0" xfId="0" applyFont="1" applyBorder="1"/>
    <xf numFmtId="0" fontId="12" fillId="0" borderId="0" xfId="0" applyFont="1" applyBorder="1"/>
    <xf numFmtId="43" fontId="12" fillId="0" borderId="0" xfId="0" applyNumberFormat="1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0" fontId="8" fillId="0" borderId="0" xfId="0" applyFont="1"/>
    <xf numFmtId="0" fontId="2" fillId="0" borderId="0" xfId="0" applyFont="1" applyAlignment="1">
      <alignment horizontal="left"/>
    </xf>
    <xf numFmtId="0" fontId="2" fillId="0" borderId="9" xfId="0" applyFont="1" applyBorder="1"/>
    <xf numFmtId="43" fontId="2" fillId="0" borderId="0" xfId="1" applyFont="1"/>
    <xf numFmtId="0" fontId="0" fillId="3" borderId="0" xfId="0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133351</xdr:rowOff>
    </xdr:from>
    <xdr:to>
      <xdr:col>6</xdr:col>
      <xdr:colOff>381825</xdr:colOff>
      <xdr:row>41</xdr:row>
      <xdr:rowOff>228601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ECE22E-216E-4066-A22C-E02C70A8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76926"/>
          <a:ext cx="4896675" cy="4095750"/>
        </a:xfrm>
        <a:prstGeom prst="rect">
          <a:avLst/>
        </a:prstGeom>
      </xdr:spPr>
    </xdr:pic>
    <xdr:clientData/>
  </xdr:twoCellAnchor>
  <xdr:twoCellAnchor editAs="oneCell">
    <xdr:from>
      <xdr:col>6</xdr:col>
      <xdr:colOff>301019</xdr:colOff>
      <xdr:row>24</xdr:row>
      <xdr:rowOff>152400</xdr:rowOff>
    </xdr:from>
    <xdr:to>
      <xdr:col>15</xdr:col>
      <xdr:colOff>809625</xdr:colOff>
      <xdr:row>41</xdr:row>
      <xdr:rowOff>205914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EF9231-AEA1-4D61-ACF3-E62B43FD5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5869" y="5895975"/>
          <a:ext cx="4537681" cy="40540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505831</xdr:colOff>
      <xdr:row>42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C89BE8-62A6-496D-B8CF-2F4008A1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11431" cy="7821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375076</xdr:colOff>
      <xdr:row>43</xdr:row>
      <xdr:rowOff>156676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679D5E-BB46-4082-82C9-6A798D5C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32389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363617</xdr:colOff>
      <xdr:row>45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19DA13-3D41-42D9-9800-A38A2E18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46017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125374</xdr:colOff>
      <xdr:row>39</xdr:row>
      <xdr:rowOff>115326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205691-4904-4400-AC0F-BFD31DBA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098174" cy="7354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268609</xdr:colOff>
      <xdr:row>44</xdr:row>
      <xdr:rowOff>86834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3D182-2E93-4D82-A6CE-6237AB233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679809" cy="7944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592504</xdr:colOff>
      <xdr:row>43</xdr:row>
      <xdr:rowOff>10643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50A946-9CE1-42D6-A41B-D00F16527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003704" cy="80116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27</xdr:col>
      <xdr:colOff>87609</xdr:colOff>
      <xdr:row>42</xdr:row>
      <xdr:rowOff>163038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00BCF0-1D7D-48C1-8A7E-0D88FF67B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3498809" cy="79735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335293</xdr:colOff>
      <xdr:row>43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E88137-3272-4AC8-9648-60976AD7E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46493" cy="80783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268524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37DE05-5683-4E1A-B5C8-2D534F06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70124" cy="8154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"/>
  <sheetViews>
    <sheetView tabSelected="1" topLeftCell="A25" zoomScaleNormal="100" workbookViewId="0">
      <selection activeCell="O48" sqref="O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5.42578125" customWidth="1"/>
    <col min="17" max="17" width="12.85546875" customWidth="1"/>
    <col min="18" max="18" width="16" customWidth="1"/>
    <col min="19" max="19" width="3.5703125" customWidth="1"/>
    <col min="20" max="20" width="23.85546875" customWidth="1"/>
    <col min="22" max="22" width="19" customWidth="1"/>
    <col min="23" max="23" width="13.5703125" customWidth="1"/>
    <col min="24" max="24" width="16.28515625" customWidth="1"/>
    <col min="25" max="25" width="12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s="1" customFormat="1" ht="36" customHeight="1" x14ac:dyDescent="0.25">
      <c r="A2" s="63" t="s">
        <v>29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</row>
    <row r="3" spans="1:19" s="39" customFormat="1" x14ac:dyDescent="0.25">
      <c r="A3" s="37">
        <f t="shared" ref="A3:A8" si="0">N3</f>
        <v>0</v>
      </c>
      <c r="B3" s="37">
        <f t="shared" ref="B3:B8" si="1">Q3</f>
        <v>438</v>
      </c>
      <c r="C3" s="37">
        <f>B3*1.2</f>
        <v>525.6</v>
      </c>
      <c r="D3" s="37">
        <f t="shared" ref="D3:D8" si="2">C3*1.2</f>
        <v>630.72</v>
      </c>
      <c r="E3" s="38">
        <f t="shared" ref="E3:E8" si="3">R3</f>
        <v>4161000</v>
      </c>
      <c r="F3" s="37">
        <f t="shared" ref="F3:F8" si="4">ROUND((E3/B3),0)</f>
        <v>9500</v>
      </c>
      <c r="G3" s="37">
        <f t="shared" ref="G3:G8" si="5">ROUND((E3/C3),0)</f>
        <v>7917</v>
      </c>
      <c r="H3" s="37">
        <f t="shared" ref="H3:H8" si="6">ROUND((E3/D3),0)</f>
        <v>6597</v>
      </c>
      <c r="I3" s="37" t="e">
        <f>#REF!</f>
        <v>#REF!</v>
      </c>
      <c r="J3" s="37" t="e">
        <f>#REF!</f>
        <v>#REF!</v>
      </c>
      <c r="O3">
        <v>0</v>
      </c>
      <c r="P3">
        <f t="shared" ref="P3:P8" si="7">O3/1.2</f>
        <v>0</v>
      </c>
      <c r="Q3">
        <v>438</v>
      </c>
      <c r="R3" s="2">
        <v>4161000</v>
      </c>
    </row>
    <row r="4" spans="1:19" s="39" customFormat="1" x14ac:dyDescent="0.25">
      <c r="A4" s="37">
        <f t="shared" si="0"/>
        <v>0</v>
      </c>
      <c r="B4" s="37">
        <f t="shared" si="1"/>
        <v>686</v>
      </c>
      <c r="C4" s="37">
        <f t="shared" ref="C4:C8" si="8">B4*1.2</f>
        <v>823.19999999999993</v>
      </c>
      <c r="D4" s="37">
        <f t="shared" si="2"/>
        <v>987.83999999999992</v>
      </c>
      <c r="E4" s="38">
        <f t="shared" si="3"/>
        <v>6517000</v>
      </c>
      <c r="F4" s="37">
        <f t="shared" si="4"/>
        <v>9500</v>
      </c>
      <c r="G4" s="37">
        <f t="shared" si="5"/>
        <v>7917</v>
      </c>
      <c r="H4" s="37">
        <f t="shared" si="6"/>
        <v>6597</v>
      </c>
      <c r="I4" s="37" t="e">
        <f>#REF!</f>
        <v>#REF!</v>
      </c>
      <c r="J4" s="37" t="e">
        <f>#REF!</f>
        <v>#REF!</v>
      </c>
      <c r="O4">
        <v>0</v>
      </c>
      <c r="P4">
        <f t="shared" si="7"/>
        <v>0</v>
      </c>
      <c r="Q4">
        <v>686</v>
      </c>
      <c r="R4" s="2">
        <v>6517000</v>
      </c>
    </row>
    <row r="5" spans="1:19" s="55" customFormat="1" x14ac:dyDescent="0.25">
      <c r="A5" s="53">
        <f t="shared" si="0"/>
        <v>0</v>
      </c>
      <c r="B5" s="53">
        <f t="shared" si="1"/>
        <v>760</v>
      </c>
      <c r="C5" s="53">
        <f t="shared" si="8"/>
        <v>912</v>
      </c>
      <c r="D5" s="53">
        <f t="shared" si="2"/>
        <v>1094.3999999999999</v>
      </c>
      <c r="E5" s="54">
        <f t="shared" si="3"/>
        <v>11700000</v>
      </c>
      <c r="F5" s="53">
        <f t="shared" si="4"/>
        <v>15395</v>
      </c>
      <c r="G5" s="53">
        <f t="shared" si="5"/>
        <v>12829</v>
      </c>
      <c r="H5" s="53">
        <f t="shared" si="6"/>
        <v>10691</v>
      </c>
      <c r="I5" s="53" t="e">
        <f>#REF!</f>
        <v>#REF!</v>
      </c>
      <c r="J5" s="53" t="e">
        <f>#REF!</f>
        <v>#REF!</v>
      </c>
      <c r="O5" s="55">
        <v>0</v>
      </c>
      <c r="P5" s="55">
        <f t="shared" si="7"/>
        <v>0</v>
      </c>
      <c r="Q5" s="55">
        <v>760</v>
      </c>
      <c r="R5" s="56">
        <v>11700000</v>
      </c>
    </row>
    <row r="6" spans="1:19" s="55" customFormat="1" x14ac:dyDescent="0.25">
      <c r="A6" s="53">
        <f t="shared" si="0"/>
        <v>0</v>
      </c>
      <c r="B6" s="53">
        <f t="shared" si="1"/>
        <v>800</v>
      </c>
      <c r="C6" s="53">
        <f t="shared" si="8"/>
        <v>960</v>
      </c>
      <c r="D6" s="53">
        <f t="shared" si="2"/>
        <v>1152</v>
      </c>
      <c r="E6" s="54">
        <f t="shared" si="3"/>
        <v>12000000</v>
      </c>
      <c r="F6" s="53">
        <f t="shared" si="4"/>
        <v>15000</v>
      </c>
      <c r="G6" s="53">
        <f t="shared" si="5"/>
        <v>12500</v>
      </c>
      <c r="H6" s="53">
        <f t="shared" si="6"/>
        <v>10417</v>
      </c>
      <c r="I6" s="53" t="e">
        <f>#REF!</f>
        <v>#REF!</v>
      </c>
      <c r="J6" s="53" t="e">
        <f>#REF!</f>
        <v>#REF!</v>
      </c>
      <c r="O6" s="55">
        <v>0</v>
      </c>
      <c r="P6" s="55">
        <f t="shared" si="7"/>
        <v>0</v>
      </c>
      <c r="Q6" s="55">
        <v>800</v>
      </c>
      <c r="R6" s="56">
        <v>12000000</v>
      </c>
    </row>
    <row r="7" spans="1:19" s="39" customFormat="1" x14ac:dyDescent="0.25">
      <c r="A7" s="37">
        <f t="shared" ref="A7" si="9">N7</f>
        <v>0</v>
      </c>
      <c r="B7" s="37">
        <f t="shared" ref="B7" si="10">Q7</f>
        <v>750</v>
      </c>
      <c r="C7" s="37">
        <f t="shared" ref="C7" si="11">B7*1.2</f>
        <v>900</v>
      </c>
      <c r="D7" s="37">
        <f t="shared" ref="D7" si="12">C7*1.2</f>
        <v>1080</v>
      </c>
      <c r="E7" s="38">
        <f t="shared" ref="E7" si="13">R7</f>
        <v>12200000</v>
      </c>
      <c r="F7" s="37">
        <f t="shared" ref="F7" si="14">ROUND((E7/B7),0)</f>
        <v>16267</v>
      </c>
      <c r="G7" s="37">
        <f t="shared" ref="G7" si="15">ROUND((E7/C7),0)</f>
        <v>13556</v>
      </c>
      <c r="H7" s="37">
        <f t="shared" ref="H7" si="16">ROUND((E7/D7),0)</f>
        <v>11296</v>
      </c>
      <c r="I7" s="37" t="e">
        <f>#REF!</f>
        <v>#REF!</v>
      </c>
      <c r="J7" s="37" t="e">
        <f>#REF!</f>
        <v>#REF!</v>
      </c>
      <c r="O7" s="39">
        <v>0</v>
      </c>
      <c r="P7" s="39">
        <f t="shared" si="7"/>
        <v>0</v>
      </c>
      <c r="Q7" s="39">
        <v>750</v>
      </c>
      <c r="R7" s="65">
        <v>12200000</v>
      </c>
    </row>
    <row r="8" spans="1:19" s="39" customFormat="1" x14ac:dyDescent="0.25">
      <c r="A8" s="37">
        <f t="shared" si="0"/>
        <v>0</v>
      </c>
      <c r="B8" s="37">
        <f t="shared" si="1"/>
        <v>675</v>
      </c>
      <c r="C8" s="37">
        <f t="shared" si="8"/>
        <v>810</v>
      </c>
      <c r="D8" s="37">
        <f t="shared" si="2"/>
        <v>972</v>
      </c>
      <c r="E8" s="38">
        <f t="shared" si="3"/>
        <v>11800000</v>
      </c>
      <c r="F8" s="37">
        <f t="shared" si="4"/>
        <v>17481</v>
      </c>
      <c r="G8" s="37">
        <f t="shared" si="5"/>
        <v>14568</v>
      </c>
      <c r="H8" s="37">
        <f t="shared" si="6"/>
        <v>12140</v>
      </c>
      <c r="I8" s="37" t="e">
        <f>#REF!</f>
        <v>#REF!</v>
      </c>
      <c r="J8" s="37" t="e">
        <f>#REF!</f>
        <v>#REF!</v>
      </c>
      <c r="O8" s="39">
        <v>0</v>
      </c>
      <c r="P8" s="39">
        <f t="shared" si="7"/>
        <v>0</v>
      </c>
      <c r="Q8" s="39">
        <v>675</v>
      </c>
      <c r="R8" s="65">
        <v>11800000</v>
      </c>
    </row>
    <row r="9" spans="1:19" s="55" customFormat="1" x14ac:dyDescent="0.25">
      <c r="A9" s="53">
        <f t="shared" ref="A9:A12" si="17">N9</f>
        <v>0</v>
      </c>
      <c r="B9" s="53">
        <f t="shared" ref="B9:B12" si="18">Q9</f>
        <v>700</v>
      </c>
      <c r="C9" s="53">
        <f t="shared" ref="C9:C12" si="19">B9*1.2</f>
        <v>840</v>
      </c>
      <c r="D9" s="53">
        <f t="shared" ref="D9:D12" si="20">C9*1.2</f>
        <v>1008</v>
      </c>
      <c r="E9" s="54">
        <f t="shared" ref="E9:E12" si="21">R9</f>
        <v>8700000</v>
      </c>
      <c r="F9" s="53">
        <f t="shared" ref="F9:F12" si="22">ROUND((E9/B9),0)</f>
        <v>12429</v>
      </c>
      <c r="G9" s="53">
        <f t="shared" ref="G9:G12" si="23">ROUND((E9/C9),0)</f>
        <v>10357</v>
      </c>
      <c r="H9" s="53">
        <f t="shared" ref="H9:H12" si="24">ROUND((E9/D9),0)</f>
        <v>8631</v>
      </c>
      <c r="I9" s="53" t="e">
        <f>#REF!</f>
        <v>#REF!</v>
      </c>
      <c r="J9" s="53" t="e">
        <f>#REF!</f>
        <v>#REF!</v>
      </c>
      <c r="O9" s="55">
        <v>0</v>
      </c>
      <c r="P9" s="55">
        <f t="shared" ref="P9:P11" si="25">O9/1.2</f>
        <v>0</v>
      </c>
      <c r="Q9" s="55">
        <v>700</v>
      </c>
      <c r="R9" s="56">
        <v>8700000</v>
      </c>
      <c r="S9" s="62"/>
    </row>
    <row r="10" spans="1:19" s="55" customFormat="1" x14ac:dyDescent="0.25">
      <c r="A10" s="53">
        <f t="shared" si="17"/>
        <v>0</v>
      </c>
      <c r="B10" s="53">
        <f t="shared" si="18"/>
        <v>750</v>
      </c>
      <c r="C10" s="53">
        <f t="shared" si="19"/>
        <v>900</v>
      </c>
      <c r="D10" s="53">
        <f t="shared" si="20"/>
        <v>1080</v>
      </c>
      <c r="E10" s="54">
        <f t="shared" si="21"/>
        <v>8400000</v>
      </c>
      <c r="F10" s="53">
        <f t="shared" si="22"/>
        <v>11200</v>
      </c>
      <c r="G10" s="53">
        <f t="shared" si="23"/>
        <v>9333</v>
      </c>
      <c r="H10" s="53">
        <f t="shared" si="24"/>
        <v>7778</v>
      </c>
      <c r="I10" s="53" t="e">
        <f>#REF!</f>
        <v>#REF!</v>
      </c>
      <c r="J10" s="53" t="e">
        <f>#REF!</f>
        <v>#REF!</v>
      </c>
      <c r="O10" s="55">
        <v>0</v>
      </c>
      <c r="P10" s="55">
        <f t="shared" si="25"/>
        <v>0</v>
      </c>
      <c r="Q10" s="55">
        <v>750</v>
      </c>
      <c r="R10" s="56">
        <v>8400000</v>
      </c>
      <c r="S10" s="62"/>
    </row>
    <row r="11" spans="1:19" s="55" customFormat="1" x14ac:dyDescent="0.25">
      <c r="A11" s="53">
        <f t="shared" si="17"/>
        <v>0</v>
      </c>
      <c r="B11" s="53">
        <f t="shared" si="18"/>
        <v>690</v>
      </c>
      <c r="C11" s="53">
        <f t="shared" si="19"/>
        <v>828</v>
      </c>
      <c r="D11" s="53">
        <f t="shared" si="20"/>
        <v>993.59999999999991</v>
      </c>
      <c r="E11" s="54">
        <f t="shared" si="21"/>
        <v>8450000</v>
      </c>
      <c r="F11" s="53">
        <f t="shared" si="22"/>
        <v>12246</v>
      </c>
      <c r="G11" s="53">
        <f t="shared" si="23"/>
        <v>10205</v>
      </c>
      <c r="H11" s="53">
        <f t="shared" si="24"/>
        <v>8504</v>
      </c>
      <c r="I11" s="53" t="e">
        <f>#REF!</f>
        <v>#REF!</v>
      </c>
      <c r="J11" s="53" t="e">
        <f>#REF!</f>
        <v>#REF!</v>
      </c>
      <c r="O11" s="55">
        <v>0</v>
      </c>
      <c r="P11" s="55">
        <f t="shared" si="25"/>
        <v>0</v>
      </c>
      <c r="Q11" s="55">
        <v>690</v>
      </c>
      <c r="R11" s="56">
        <v>8450000</v>
      </c>
      <c r="S11" s="62"/>
    </row>
    <row r="12" spans="1:19" x14ac:dyDescent="0.25">
      <c r="A12" s="4">
        <f t="shared" si="17"/>
        <v>0</v>
      </c>
      <c r="B12" s="4">
        <f t="shared" si="18"/>
        <v>0</v>
      </c>
      <c r="C12" s="4">
        <f t="shared" si="19"/>
        <v>0</v>
      </c>
      <c r="D12" s="4">
        <f t="shared" si="20"/>
        <v>0</v>
      </c>
      <c r="E12" s="5">
        <f t="shared" si="21"/>
        <v>0</v>
      </c>
      <c r="F12" s="8" t="e">
        <f t="shared" si="22"/>
        <v>#DIV/0!</v>
      </c>
      <c r="G12" s="8" t="e">
        <f t="shared" si="23"/>
        <v>#DIV/0!</v>
      </c>
      <c r="H12" s="8" t="e">
        <f t="shared" si="24"/>
        <v>#DIV/0!</v>
      </c>
      <c r="I12" s="4" t="e">
        <f>#REF!</f>
        <v>#REF!</v>
      </c>
      <c r="J12" s="4" t="e">
        <f>#REF!</f>
        <v>#REF!</v>
      </c>
      <c r="O12">
        <v>0</v>
      </c>
      <c r="P12">
        <f t="shared" ref="P12" si="26">O12/1.2</f>
        <v>0</v>
      </c>
      <c r="Q12">
        <f t="shared" ref="Q12" si="27">P12/1.2</f>
        <v>0</v>
      </c>
      <c r="R12" s="2">
        <v>0</v>
      </c>
      <c r="S12" s="41"/>
    </row>
    <row r="13" spans="1:19" ht="36.75" customHeight="1" x14ac:dyDescent="0.25">
      <c r="A13" s="63" t="s">
        <v>30</v>
      </c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41"/>
    </row>
    <row r="14" spans="1:19" s="55" customFormat="1" x14ac:dyDescent="0.25">
      <c r="A14" s="53">
        <f t="shared" ref="A14:A23" si="28">N14</f>
        <v>0</v>
      </c>
      <c r="B14" s="53">
        <f t="shared" ref="B14:B23" si="29">Q14</f>
        <v>339</v>
      </c>
      <c r="C14" s="53">
        <f>B14*1.2</f>
        <v>406.8</v>
      </c>
      <c r="D14" s="53">
        <f t="shared" ref="D14:D23" si="30">C14*1.2</f>
        <v>488.15999999999997</v>
      </c>
      <c r="E14" s="54">
        <f t="shared" ref="E14:E23" si="31">R14</f>
        <v>2750000</v>
      </c>
      <c r="F14" s="53">
        <f t="shared" ref="F14:F23" si="32">ROUND((E14/B14),0)</f>
        <v>8112</v>
      </c>
      <c r="G14" s="53">
        <f t="shared" ref="G14:G23" si="33">ROUND((E14/C14),0)</f>
        <v>6760</v>
      </c>
      <c r="H14" s="53">
        <f t="shared" ref="H14:H23" si="34">ROUND((E14/D14),0)</f>
        <v>5633</v>
      </c>
      <c r="I14" s="53" t="e">
        <f>#REF!</f>
        <v>#REF!</v>
      </c>
      <c r="J14" s="53" t="e">
        <f>#REF!</f>
        <v>#REF!</v>
      </c>
      <c r="O14" s="55">
        <v>0</v>
      </c>
      <c r="P14" s="55">
        <f t="shared" ref="P14:P15" si="35">O14/1.2</f>
        <v>0</v>
      </c>
      <c r="Q14" s="55">
        <v>339</v>
      </c>
      <c r="R14" s="56">
        <v>2750000</v>
      </c>
      <c r="S14" s="62"/>
    </row>
    <row r="15" spans="1:19" s="39" customFormat="1" x14ac:dyDescent="0.25">
      <c r="A15" s="37">
        <f t="shared" si="28"/>
        <v>0</v>
      </c>
      <c r="B15" s="37">
        <f t="shared" si="29"/>
        <v>0</v>
      </c>
      <c r="C15" s="37">
        <f t="shared" ref="C15:C23" si="36">B15*1.2</f>
        <v>0</v>
      </c>
      <c r="D15" s="37">
        <f t="shared" si="30"/>
        <v>0</v>
      </c>
      <c r="E15" s="38">
        <f t="shared" si="31"/>
        <v>0</v>
      </c>
      <c r="F15" s="37" t="e">
        <f t="shared" si="32"/>
        <v>#DIV/0!</v>
      </c>
      <c r="G15" s="37" t="e">
        <f t="shared" si="33"/>
        <v>#DIV/0!</v>
      </c>
      <c r="H15" s="37" t="e">
        <f t="shared" si="34"/>
        <v>#DIV/0!</v>
      </c>
      <c r="I15" s="37" t="e">
        <f>#REF!</f>
        <v>#REF!</v>
      </c>
      <c r="J15" s="37" t="e">
        <f>#REF!</f>
        <v>#REF!</v>
      </c>
      <c r="O15">
        <v>0</v>
      </c>
      <c r="P15">
        <f t="shared" si="35"/>
        <v>0</v>
      </c>
      <c r="Q15">
        <f t="shared" ref="Q14:Q15" si="37">P15/1.2</f>
        <v>0</v>
      </c>
      <c r="R15" s="2">
        <v>0</v>
      </c>
      <c r="S15" s="40"/>
    </row>
    <row r="16" spans="1:19" x14ac:dyDescent="0.25">
      <c r="A16" s="4">
        <f t="shared" si="28"/>
        <v>0</v>
      </c>
      <c r="B16" s="4">
        <f t="shared" si="29"/>
        <v>0</v>
      </c>
      <c r="C16" s="4">
        <f t="shared" si="36"/>
        <v>0</v>
      </c>
      <c r="D16" s="4">
        <f t="shared" si="30"/>
        <v>0</v>
      </c>
      <c r="E16" s="5">
        <f t="shared" si="31"/>
        <v>0</v>
      </c>
      <c r="F16" s="8" t="e">
        <f t="shared" si="32"/>
        <v>#DIV/0!</v>
      </c>
      <c r="G16" s="8" t="e">
        <f t="shared" si="33"/>
        <v>#DIV/0!</v>
      </c>
      <c r="H16" s="8" t="e">
        <f t="shared" si="34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ref="P16:Q23" si="38">O16/1.2</f>
        <v>0</v>
      </c>
      <c r="Q16">
        <f t="shared" si="38"/>
        <v>0</v>
      </c>
      <c r="R16" s="2">
        <v>0</v>
      </c>
      <c r="S16" s="41"/>
    </row>
    <row r="17" spans="1:24" x14ac:dyDescent="0.25">
      <c r="A17" s="4">
        <f t="shared" si="28"/>
        <v>0</v>
      </c>
      <c r="B17" s="4">
        <f t="shared" si="29"/>
        <v>0</v>
      </c>
      <c r="C17" s="4">
        <f t="shared" si="36"/>
        <v>0</v>
      </c>
      <c r="D17" s="4">
        <f t="shared" si="30"/>
        <v>0</v>
      </c>
      <c r="E17" s="5">
        <f t="shared" si="31"/>
        <v>0</v>
      </c>
      <c r="F17" s="8" t="e">
        <f t="shared" si="32"/>
        <v>#DIV/0!</v>
      </c>
      <c r="G17" s="8" t="e">
        <f t="shared" si="33"/>
        <v>#DIV/0!</v>
      </c>
      <c r="H17" s="8" t="e">
        <f t="shared" si="34"/>
        <v>#DIV/0!</v>
      </c>
      <c r="I17" s="4" t="e">
        <f>#REF!</f>
        <v>#REF!</v>
      </c>
      <c r="J17" s="4" t="e">
        <f>#REF!</f>
        <v>#REF!</v>
      </c>
      <c r="O17">
        <v>0</v>
      </c>
      <c r="P17">
        <f t="shared" si="38"/>
        <v>0</v>
      </c>
      <c r="Q17">
        <f t="shared" si="38"/>
        <v>0</v>
      </c>
      <c r="R17" s="2">
        <v>0</v>
      </c>
      <c r="S17" s="41"/>
    </row>
    <row r="18" spans="1:24" x14ac:dyDescent="0.25">
      <c r="A18" s="4">
        <f t="shared" si="28"/>
        <v>0</v>
      </c>
      <c r="B18" s="4">
        <f t="shared" si="29"/>
        <v>0</v>
      </c>
      <c r="C18" s="4">
        <f t="shared" si="36"/>
        <v>0</v>
      </c>
      <c r="D18" s="4">
        <f t="shared" si="30"/>
        <v>0</v>
      </c>
      <c r="E18" s="5">
        <f t="shared" si="31"/>
        <v>0</v>
      </c>
      <c r="F18" s="8" t="e">
        <f t="shared" si="32"/>
        <v>#DIV/0!</v>
      </c>
      <c r="G18" s="8" t="e">
        <f t="shared" si="33"/>
        <v>#DIV/0!</v>
      </c>
      <c r="H18" s="8" t="e">
        <f t="shared" si="34"/>
        <v>#DIV/0!</v>
      </c>
      <c r="I18" s="4" t="e">
        <f>#REF!</f>
        <v>#REF!</v>
      </c>
      <c r="J18" s="4" t="e">
        <f>#REF!</f>
        <v>#REF!</v>
      </c>
      <c r="O18">
        <v>0</v>
      </c>
      <c r="P18">
        <f t="shared" si="38"/>
        <v>0</v>
      </c>
      <c r="Q18">
        <f t="shared" si="38"/>
        <v>0</v>
      </c>
      <c r="R18" s="2">
        <v>0</v>
      </c>
      <c r="S18" s="41"/>
    </row>
    <row r="19" spans="1:24" ht="15.75" x14ac:dyDescent="0.25">
      <c r="A19" s="4">
        <f t="shared" si="28"/>
        <v>0</v>
      </c>
      <c r="B19" s="4">
        <f t="shared" si="29"/>
        <v>0</v>
      </c>
      <c r="C19" s="4">
        <f t="shared" si="36"/>
        <v>0</v>
      </c>
      <c r="D19" s="4">
        <f t="shared" si="30"/>
        <v>0</v>
      </c>
      <c r="E19" s="5">
        <f t="shared" si="31"/>
        <v>0</v>
      </c>
      <c r="F19" s="8" t="e">
        <f t="shared" si="32"/>
        <v>#DIV/0!</v>
      </c>
      <c r="G19" s="8" t="e">
        <f t="shared" si="33"/>
        <v>#DIV/0!</v>
      </c>
      <c r="H19" s="8" t="e">
        <f t="shared" si="34"/>
        <v>#DIV/0!</v>
      </c>
      <c r="I19" s="4" t="e">
        <f>#REF!</f>
        <v>#REF!</v>
      </c>
      <c r="J19" s="4" t="e">
        <f>#REF!</f>
        <v>#REF!</v>
      </c>
      <c r="O19">
        <v>0</v>
      </c>
      <c r="P19">
        <f t="shared" si="38"/>
        <v>0</v>
      </c>
      <c r="Q19">
        <f t="shared" si="38"/>
        <v>0</v>
      </c>
      <c r="R19" s="2">
        <v>0</v>
      </c>
      <c r="S19" s="41"/>
      <c r="X19" s="16"/>
    </row>
    <row r="20" spans="1:24" ht="16.5" x14ac:dyDescent="0.25">
      <c r="A20" s="4">
        <f t="shared" si="28"/>
        <v>0</v>
      </c>
      <c r="B20" s="4">
        <f t="shared" si="29"/>
        <v>0</v>
      </c>
      <c r="C20" s="4">
        <f t="shared" si="36"/>
        <v>0</v>
      </c>
      <c r="D20" s="4">
        <f t="shared" si="30"/>
        <v>0</v>
      </c>
      <c r="E20" s="5">
        <f t="shared" si="31"/>
        <v>0</v>
      </c>
      <c r="F20" s="8" t="e">
        <f t="shared" si="32"/>
        <v>#DIV/0!</v>
      </c>
      <c r="G20" s="8" t="e">
        <f t="shared" si="33"/>
        <v>#DIV/0!</v>
      </c>
      <c r="H20" s="8" t="e">
        <f t="shared" si="34"/>
        <v>#DIV/0!</v>
      </c>
      <c r="I20" s="4" t="e">
        <f>#REF!</f>
        <v>#REF!</v>
      </c>
      <c r="J20" s="4" t="e">
        <f>#REF!</f>
        <v>#REF!</v>
      </c>
      <c r="O20">
        <v>0</v>
      </c>
      <c r="P20">
        <f t="shared" si="38"/>
        <v>0</v>
      </c>
      <c r="Q20">
        <f t="shared" si="38"/>
        <v>0</v>
      </c>
      <c r="R20" s="2">
        <v>0</v>
      </c>
      <c r="S20" s="41"/>
      <c r="T20" s="57" t="s">
        <v>38</v>
      </c>
      <c r="U20" s="16"/>
      <c r="V20" s="16"/>
      <c r="W20" s="16"/>
      <c r="X20" s="16"/>
    </row>
    <row r="21" spans="1:24" ht="15.75" x14ac:dyDescent="0.25">
      <c r="A21" s="4">
        <f t="shared" si="28"/>
        <v>0</v>
      </c>
      <c r="B21" s="4">
        <f t="shared" si="29"/>
        <v>0</v>
      </c>
      <c r="C21" s="4">
        <f t="shared" si="36"/>
        <v>0</v>
      </c>
      <c r="D21" s="4">
        <f t="shared" si="30"/>
        <v>0</v>
      </c>
      <c r="E21" s="5">
        <f t="shared" si="31"/>
        <v>0</v>
      </c>
      <c r="F21" s="8" t="e">
        <f t="shared" si="32"/>
        <v>#DIV/0!</v>
      </c>
      <c r="G21" s="8" t="e">
        <f t="shared" si="33"/>
        <v>#DIV/0!</v>
      </c>
      <c r="H21" s="8" t="e">
        <f t="shared" si="34"/>
        <v>#DIV/0!</v>
      </c>
      <c r="I21" s="4" t="e">
        <f>#REF!</f>
        <v>#REF!</v>
      </c>
      <c r="J21" s="4" t="e">
        <f>#REF!</f>
        <v>#REF!</v>
      </c>
      <c r="O21">
        <v>0</v>
      </c>
      <c r="P21">
        <f t="shared" si="38"/>
        <v>0</v>
      </c>
      <c r="Q21">
        <f t="shared" si="38"/>
        <v>0</v>
      </c>
      <c r="R21" s="2">
        <v>0</v>
      </c>
      <c r="S21" s="41"/>
      <c r="T21" s="16"/>
      <c r="U21" s="58"/>
      <c r="V21" s="16"/>
      <c r="W21" s="16"/>
      <c r="X21" s="16"/>
    </row>
    <row r="22" spans="1:24" x14ac:dyDescent="0.25">
      <c r="A22" s="4">
        <f t="shared" si="28"/>
        <v>0</v>
      </c>
      <c r="B22" s="4">
        <f t="shared" si="29"/>
        <v>0</v>
      </c>
      <c r="C22" s="4">
        <f t="shared" si="36"/>
        <v>0</v>
      </c>
      <c r="D22" s="4">
        <f t="shared" si="30"/>
        <v>0</v>
      </c>
      <c r="E22" s="5">
        <f t="shared" si="31"/>
        <v>0</v>
      </c>
      <c r="F22" s="8" t="e">
        <f t="shared" si="32"/>
        <v>#DIV/0!</v>
      </c>
      <c r="G22" s="8" t="e">
        <f t="shared" si="33"/>
        <v>#DIV/0!</v>
      </c>
      <c r="H22" s="8" t="e">
        <f t="shared" si="34"/>
        <v>#DIV/0!</v>
      </c>
      <c r="I22" s="4" t="e">
        <f>#REF!</f>
        <v>#REF!</v>
      </c>
      <c r="J22" s="4" t="e">
        <f>#REF!</f>
        <v>#REF!</v>
      </c>
      <c r="O22">
        <v>0</v>
      </c>
      <c r="P22">
        <f t="shared" si="38"/>
        <v>0</v>
      </c>
      <c r="Q22">
        <f t="shared" si="38"/>
        <v>0</v>
      </c>
      <c r="R22" s="2">
        <v>0</v>
      </c>
      <c r="S22" s="41"/>
    </row>
    <row r="23" spans="1:24" ht="15.75" thickBot="1" x14ac:dyDescent="0.3">
      <c r="A23" s="4">
        <f t="shared" si="28"/>
        <v>0</v>
      </c>
      <c r="B23" s="4">
        <f t="shared" si="29"/>
        <v>0</v>
      </c>
      <c r="C23" s="4">
        <f t="shared" si="36"/>
        <v>0</v>
      </c>
      <c r="D23" s="4">
        <f t="shared" si="30"/>
        <v>0</v>
      </c>
      <c r="E23" s="5">
        <f t="shared" si="31"/>
        <v>0</v>
      </c>
      <c r="F23" s="8" t="e">
        <f t="shared" si="32"/>
        <v>#DIV/0!</v>
      </c>
      <c r="G23" s="8" t="e">
        <f t="shared" si="33"/>
        <v>#DIV/0!</v>
      </c>
      <c r="H23" s="8" t="e">
        <f t="shared" si="34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si="38"/>
        <v>0</v>
      </c>
      <c r="Q23">
        <f t="shared" si="38"/>
        <v>0</v>
      </c>
      <c r="R23" s="2">
        <v>0</v>
      </c>
      <c r="S23" s="41"/>
    </row>
    <row r="24" spans="1:24" ht="15.75" x14ac:dyDescent="0.25">
      <c r="S24" s="42"/>
      <c r="T24" s="43" t="s">
        <v>13</v>
      </c>
      <c r="U24" s="18"/>
      <c r="V24" s="19">
        <v>12000</v>
      </c>
      <c r="W24" s="20" t="s">
        <v>31</v>
      </c>
    </row>
    <row r="25" spans="1:24" ht="38.25" customHeight="1" x14ac:dyDescent="0.25">
      <c r="S25" s="9"/>
      <c r="T25" s="21" t="s">
        <v>14</v>
      </c>
      <c r="U25" s="17"/>
      <c r="V25" s="15">
        <v>2700</v>
      </c>
      <c r="W25" s="22"/>
    </row>
    <row r="26" spans="1:24" ht="15.75" x14ac:dyDescent="0.25">
      <c r="S26" s="9"/>
      <c r="T26" s="23" t="s">
        <v>15</v>
      </c>
      <c r="U26" s="17"/>
      <c r="V26" s="15">
        <f>V24-V25</f>
        <v>9300</v>
      </c>
      <c r="W26" s="22"/>
    </row>
    <row r="27" spans="1:24" ht="15.75" x14ac:dyDescent="0.25">
      <c r="G27" s="6"/>
      <c r="H27" s="6"/>
      <c r="S27" s="9"/>
      <c r="T27" s="23" t="s">
        <v>16</v>
      </c>
      <c r="U27" s="17"/>
      <c r="V27" s="15">
        <f>V25</f>
        <v>2700</v>
      </c>
      <c r="W27" s="22"/>
    </row>
    <row r="28" spans="1:24" ht="15.75" x14ac:dyDescent="0.25">
      <c r="S28" s="9"/>
      <c r="T28" s="23" t="s">
        <v>17</v>
      </c>
      <c r="U28" s="44"/>
      <c r="V28" s="45">
        <f>W28-W29</f>
        <v>8</v>
      </c>
      <c r="W28" s="24">
        <v>2023</v>
      </c>
    </row>
    <row r="29" spans="1:24" ht="15.75" x14ac:dyDescent="0.25">
      <c r="S29" s="9"/>
      <c r="T29" s="23" t="s">
        <v>18</v>
      </c>
      <c r="U29" s="44"/>
      <c r="V29" s="45">
        <f>V30-V28</f>
        <v>52</v>
      </c>
      <c r="W29" s="24">
        <v>2015</v>
      </c>
      <c r="X29" s="6"/>
    </row>
    <row r="30" spans="1:24" ht="15.75" x14ac:dyDescent="0.25">
      <c r="S30" s="9"/>
      <c r="T30" s="23" t="s">
        <v>19</v>
      </c>
      <c r="U30" s="44"/>
      <c r="V30" s="45">
        <v>60</v>
      </c>
      <c r="W30" s="24"/>
    </row>
    <row r="31" spans="1:24" ht="39" customHeight="1" x14ac:dyDescent="0.25">
      <c r="P31" s="64"/>
      <c r="Q31" s="64"/>
      <c r="R31" s="64"/>
      <c r="S31" s="64"/>
      <c r="T31" s="21" t="s">
        <v>20</v>
      </c>
      <c r="U31" s="44"/>
      <c r="V31" s="45">
        <f>90*V28/V30</f>
        <v>12</v>
      </c>
      <c r="W31" s="24"/>
    </row>
    <row r="32" spans="1:24" ht="15.75" x14ac:dyDescent="0.25">
      <c r="Q32" s="59" t="s">
        <v>37</v>
      </c>
      <c r="R32">
        <v>44.003999999999998</v>
      </c>
      <c r="T32" s="23"/>
      <c r="U32" s="46"/>
      <c r="V32" s="47">
        <f>V31%</f>
        <v>0.12</v>
      </c>
      <c r="W32" s="25"/>
    </row>
    <row r="33" spans="15:24" ht="15.75" x14ac:dyDescent="0.25">
      <c r="P33" s="13"/>
      <c r="Q33" s="59" t="s">
        <v>39</v>
      </c>
      <c r="R33">
        <v>4.6500000000000004</v>
      </c>
      <c r="S33" s="11"/>
      <c r="T33" s="23" t="s">
        <v>21</v>
      </c>
      <c r="U33" s="17"/>
      <c r="V33" s="15">
        <f>V27*V32</f>
        <v>324</v>
      </c>
      <c r="W33" s="22"/>
    </row>
    <row r="34" spans="15:24" ht="15.75" x14ac:dyDescent="0.25">
      <c r="Q34" t="s">
        <v>40</v>
      </c>
      <c r="R34">
        <v>2.887</v>
      </c>
      <c r="T34" s="23" t="s">
        <v>22</v>
      </c>
      <c r="U34" s="17"/>
      <c r="V34" s="15">
        <f>V27-V33</f>
        <v>2376</v>
      </c>
      <c r="W34" s="22"/>
    </row>
    <row r="35" spans="15:24" ht="15.75" x14ac:dyDescent="0.25">
      <c r="Q35" t="s">
        <v>41</v>
      </c>
      <c r="R35">
        <v>9.25</v>
      </c>
      <c r="T35" s="23" t="s">
        <v>15</v>
      </c>
      <c r="U35" s="17"/>
      <c r="V35" s="15">
        <f>V26</f>
        <v>9300</v>
      </c>
      <c r="W35" s="22"/>
    </row>
    <row r="36" spans="15:24" ht="15.75" x14ac:dyDescent="0.25">
      <c r="Q36" t="s">
        <v>42</v>
      </c>
      <c r="R36">
        <v>9.0749999999999993</v>
      </c>
      <c r="T36" s="23"/>
      <c r="U36" s="17"/>
      <c r="V36" s="15"/>
      <c r="W36" s="22"/>
    </row>
    <row r="37" spans="15:24" ht="15.75" x14ac:dyDescent="0.25">
      <c r="T37" s="23" t="s">
        <v>23</v>
      </c>
      <c r="U37" s="17"/>
      <c r="V37" s="15">
        <f>V35+V34</f>
        <v>11676</v>
      </c>
      <c r="W37" s="22"/>
    </row>
    <row r="38" spans="15:24" ht="16.5" thickBot="1" x14ac:dyDescent="0.3">
      <c r="Q38" s="60" t="s">
        <v>36</v>
      </c>
      <c r="R38" s="60">
        <f>R32+R33+R34+R35+R36</f>
        <v>69.866</v>
      </c>
      <c r="S38" s="9"/>
      <c r="T38" s="23"/>
      <c r="U38" s="44"/>
      <c r="V38" s="45"/>
      <c r="W38" s="24"/>
    </row>
    <row r="39" spans="15:24" ht="16.5" thickTop="1" x14ac:dyDescent="0.25">
      <c r="R39" s="6">
        <f>R38*10.764</f>
        <v>752.03762399999994</v>
      </c>
      <c r="S39" s="9"/>
      <c r="T39" s="26" t="s">
        <v>32</v>
      </c>
      <c r="U39" s="48"/>
      <c r="V39" s="45">
        <v>752</v>
      </c>
      <c r="W39" s="24" t="s">
        <v>34</v>
      </c>
    </row>
    <row r="40" spans="15:24" ht="15.75" x14ac:dyDescent="0.25">
      <c r="O40" s="6"/>
      <c r="P40" s="61"/>
      <c r="Q40" s="6"/>
      <c r="S40" s="10"/>
      <c r="T40" s="26" t="s">
        <v>35</v>
      </c>
      <c r="U40" s="48"/>
      <c r="V40" s="49">
        <f>V37*V39</f>
        <v>8780352</v>
      </c>
      <c r="W40" s="27"/>
    </row>
    <row r="41" spans="15:24" ht="15.75" x14ac:dyDescent="0.25">
      <c r="O41" s="6"/>
      <c r="P41" s="12"/>
      <c r="Q41" s="6"/>
      <c r="S41" s="10"/>
      <c r="T41" s="26" t="s">
        <v>43</v>
      </c>
      <c r="U41" s="48"/>
      <c r="V41" s="49">
        <v>500000</v>
      </c>
      <c r="W41" s="27"/>
    </row>
    <row r="42" spans="15:24" ht="23.25" customHeight="1" x14ac:dyDescent="0.25">
      <c r="P42" s="4"/>
      <c r="Q42" s="4"/>
      <c r="R42" s="4"/>
      <c r="S42" s="9"/>
      <c r="T42" s="28" t="s">
        <v>33</v>
      </c>
      <c r="U42" s="50"/>
      <c r="V42" s="15">
        <f>V40+V41</f>
        <v>9280352</v>
      </c>
      <c r="W42" s="29"/>
      <c r="X42" s="14"/>
    </row>
    <row r="43" spans="15:24" ht="15.75" x14ac:dyDescent="0.25">
      <c r="O43" s="9"/>
      <c r="P43" s="9"/>
      <c r="Q43" s="9"/>
      <c r="R43" s="9"/>
      <c r="S43" s="9"/>
      <c r="T43" s="26" t="s">
        <v>24</v>
      </c>
      <c r="U43" s="48"/>
      <c r="V43" s="49">
        <f>V42*0.9</f>
        <v>8352316.7999999998</v>
      </c>
      <c r="W43" s="24"/>
      <c r="X43" s="14"/>
    </row>
    <row r="44" spans="15:24" ht="15.75" x14ac:dyDescent="0.25">
      <c r="T44" s="26" t="s">
        <v>25</v>
      </c>
      <c r="U44" s="48"/>
      <c r="V44" s="49">
        <f>V42*0.8</f>
        <v>7424281.6000000006</v>
      </c>
      <c r="W44" s="29"/>
      <c r="X44" s="14"/>
    </row>
    <row r="45" spans="15:24" ht="15.75" x14ac:dyDescent="0.25">
      <c r="T45" s="26" t="s">
        <v>26</v>
      </c>
      <c r="U45" s="48"/>
      <c r="V45" s="49">
        <f>V25*V39</f>
        <v>2030400</v>
      </c>
      <c r="W45" s="30"/>
    </row>
    <row r="46" spans="15:24" ht="15.75" x14ac:dyDescent="0.25">
      <c r="T46" s="23" t="s">
        <v>27</v>
      </c>
      <c r="U46" s="44"/>
      <c r="V46" s="51"/>
      <c r="W46" s="29"/>
    </row>
    <row r="47" spans="15:24" ht="15.75" x14ac:dyDescent="0.25">
      <c r="T47" s="31" t="s">
        <v>28</v>
      </c>
      <c r="U47" s="51"/>
      <c r="V47" s="52">
        <f>V40*0.03/12</f>
        <v>21950.880000000001</v>
      </c>
      <c r="W47" s="32"/>
    </row>
    <row r="48" spans="15:24" x14ac:dyDescent="0.25">
      <c r="R48" s="6"/>
      <c r="T48" s="33"/>
      <c r="U48" s="42"/>
      <c r="V48" s="42"/>
      <c r="W48" s="32"/>
    </row>
    <row r="49" spans="20:23" x14ac:dyDescent="0.25">
      <c r="T49" s="33"/>
      <c r="U49" s="42"/>
      <c r="V49" s="42"/>
      <c r="W49" s="32"/>
    </row>
    <row r="50" spans="20:23" ht="15.75" thickBot="1" x14ac:dyDescent="0.3">
      <c r="T50" s="34"/>
      <c r="U50" s="35"/>
      <c r="V50" s="35"/>
      <c r="W50" s="36"/>
    </row>
  </sheetData>
  <mergeCells count="3">
    <mergeCell ref="A13:R13"/>
    <mergeCell ref="A2:R2"/>
    <mergeCell ref="P31:S3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Q17:Q18"/>
  <sheetViews>
    <sheetView zoomScaleNormal="100" workbookViewId="0">
      <selection activeCell="Q19" sqref="Q19"/>
    </sheetView>
  </sheetViews>
  <sheetFormatPr defaultRowHeight="15" x14ac:dyDescent="0.25"/>
  <sheetData>
    <row r="17" spans="17:17" x14ac:dyDescent="0.25">
      <c r="Q17">
        <f>27.842+3.62</f>
        <v>31.462</v>
      </c>
    </row>
    <row r="18" spans="17:17" x14ac:dyDescent="0.25">
      <c r="Q18">
        <f>Q17*10.764</f>
        <v>338.65696799999995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="120" zoomScaleNormal="12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44"/>
  <sheetViews>
    <sheetView topLeftCell="F1" zoomScaleNormal="100" workbookViewId="0">
      <selection activeCell="F2" sqref="F2"/>
    </sheetView>
  </sheetViews>
  <sheetFormatPr defaultRowHeight="15" x14ac:dyDescent="0.25"/>
  <sheetData>
    <row r="44" spans="21:21" x14ac:dyDescent="0.25">
      <c r="U44">
        <f>303+87</f>
        <v>390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2023-12-25T05:13:54Z</dcterms:modified>
</cp:coreProperties>
</file>