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6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Q20" i="5" l="1"/>
  <c r="N25" i="5"/>
  <c r="Q22" i="5"/>
  <c r="Q21" i="5"/>
  <c r="N20" i="5"/>
  <c r="N18" i="5"/>
  <c r="K18" i="5"/>
  <c r="L6" i="5"/>
  <c r="L13" i="5"/>
  <c r="K13" i="5"/>
  <c r="K11" i="5"/>
  <c r="K10" i="5"/>
  <c r="O6" i="5"/>
  <c r="N15" i="5"/>
  <c r="N12" i="5"/>
  <c r="G11" i="5"/>
  <c r="F7" i="5"/>
  <c r="N11" i="5"/>
  <c r="N8" i="5"/>
  <c r="N6" i="5"/>
  <c r="N7" i="5" s="1"/>
  <c r="E20" i="5"/>
  <c r="N13" i="5" l="1"/>
  <c r="B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H6" i="1"/>
  <c r="H7" i="1" s="1"/>
  <c r="E22" i="5" l="1"/>
  <c r="E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<sst xmlns="http://schemas.openxmlformats.org/spreadsheetml/2006/main" count="104" uniqueCount="58">
  <si>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</si>
  <si>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</si>
  <si>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</si>
  <si>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</si>
  <si>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</si>
  <si>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</si>
  <si>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</si>
  <si>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</si>
  <si>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</si>
  <si>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</si>
  <si>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</si>
  <si>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</si>
  <si>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</si>
  <si>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</si>
  <si>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</si>
  <si>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</si>
  <si>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</si>
  <si>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</si>
  <si>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</si>
  <si>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</si>
  <si>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</si>
  <si>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</si>
  <si>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</si>
  <si>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</si>
  <si>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</si>
  <si>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</si>
  <si>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</si>
  <si>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</si>
  <si>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</si>
  <si>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</si>
  <si>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</si>
  <si>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</si>
  <si>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</si>
  <si>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</si>
  <si>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</si>
  <si>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</si>
  <si>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</si>
  <si>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</si>
  <si>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</si>
  <si>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</si>
  <si>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</si>
  <si>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</si>
  <si>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</si>
  <si>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</si>
  <si>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</si>
  <si>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</si>
  <si>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</si>
  <si>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ca</t>
  </si>
  <si>
    <t>BUS</t>
  </si>
  <si>
    <t>(A)</t>
  </si>
  <si>
    <t>(B)</t>
  </si>
  <si>
    <t>A + B</t>
  </si>
  <si>
    <t>FMV</t>
  </si>
  <si>
    <t>DV</t>
  </si>
  <si>
    <t>Interior</t>
  </si>
  <si>
    <t>Car Parking</t>
  </si>
  <si>
    <t>RR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</si>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</sst>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8" fontId="0" fillId="0" borderId="0" xfId="1" applyNumberFormat="1" applyFont="1"/>
    <xf numFmtId="168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tabSelected="1" topLeftCell="B1" workbookViewId="0">
      <selection activeCell="N25" sqref="N25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1.5703125" bestFit="1" customWidth="1"/>
    <col min="4" max="4" width="12.5703125" bestFit="1" customWidth="1"/>
    <col min="5" max="5" width="14.28515625" bestFit="1" customWidth="1"/>
    <col min="11" max="11" width="12.5703125" bestFit="1" customWidth="1"/>
    <col min="12" max="12" width="10" bestFit="1" customWidth="1"/>
    <col min="13" max="13" width="28.42578125" bestFit="1" customWidth="1"/>
    <col min="14" max="14" width="12.5703125" bestFit="1" customWidth="1"/>
    <col min="15" max="15" width="11.5703125" bestFit="1" customWidth="1"/>
    <col min="16" max="16" width="12.5703125" bestFit="1" customWidth="1"/>
    <col min="17" max="17" width="14.28515625" bestFit="1" customWidth="1"/>
  </cols>
  <sheetData>
    <row r="2" spans="1:15" x14ac:dyDescent="0.25">
      <c r="A2" s="17"/>
      <c r="B2" s="17"/>
      <c r="M2" s="17"/>
      <c r="N2" s="17"/>
    </row>
    <row r="3" spans="1:15" x14ac:dyDescent="0.25">
      <c r="A3" s="17" t="s">
        <v>34</v>
      </c>
      <c r="B3" s="17"/>
      <c r="M3" s="17" t="s">
        <v>34</v>
      </c>
      <c r="N3" s="17"/>
    </row>
    <row r="4" spans="1:15" x14ac:dyDescent="0.25">
      <c r="A4" s="17" t="s">
        <v>20</v>
      </c>
      <c r="B4" s="17">
        <v>2023</v>
      </c>
      <c r="M4" s="17" t="s">
        <v>20</v>
      </c>
      <c r="N4" s="17">
        <v>2024</v>
      </c>
    </row>
    <row r="5" spans="1:15" x14ac:dyDescent="0.25">
      <c r="A5" s="17" t="s">
        <v>21</v>
      </c>
      <c r="B5" s="17">
        <v>2010</v>
      </c>
      <c r="M5" s="17" t="s">
        <v>21</v>
      </c>
      <c r="N5" s="17">
        <v>2010</v>
      </c>
    </row>
    <row r="6" spans="1:15" x14ac:dyDescent="0.25">
      <c r="A6" s="17" t="s">
        <v>22</v>
      </c>
      <c r="B6" s="17">
        <f>B4-B5</f>
        <v>13</v>
      </c>
      <c r="D6" t="s">
        <v>47</v>
      </c>
      <c r="F6">
        <v>460</v>
      </c>
      <c r="G6">
        <v>460</v>
      </c>
      <c r="J6" t="s">
        <v>56</v>
      </c>
      <c r="K6" s="1">
        <v>135960</v>
      </c>
      <c r="L6" s="49">
        <f>K6/10.764</f>
        <v>12630.992196209589</v>
      </c>
      <c r="M6" s="17" t="s">
        <v>22</v>
      </c>
      <c r="N6" s="17">
        <f>N4-N5</f>
        <v>14</v>
      </c>
      <c r="O6">
        <f>100-N6</f>
        <v>86</v>
      </c>
    </row>
    <row r="7" spans="1:15" x14ac:dyDescent="0.25">
      <c r="A7" s="17"/>
      <c r="B7" s="17">
        <f>60-B6</f>
        <v>47</v>
      </c>
      <c r="D7" t="s">
        <v>48</v>
      </c>
      <c r="E7">
        <v>51.3</v>
      </c>
      <c r="F7">
        <f>E7*10.764</f>
        <v>552.19319999999993</v>
      </c>
      <c r="G7">
        <v>552</v>
      </c>
      <c r="K7" s="1"/>
      <c r="L7" s="1"/>
      <c r="M7" s="17"/>
      <c r="N7" s="17">
        <f>60-N6</f>
        <v>46</v>
      </c>
    </row>
    <row r="8" spans="1:15" x14ac:dyDescent="0.25">
      <c r="A8" s="17" t="s">
        <v>23</v>
      </c>
      <c r="B8" s="46">
        <f>552*2800</f>
        <v>1545600</v>
      </c>
      <c r="J8" t="s">
        <v>57</v>
      </c>
      <c r="K8" s="1">
        <v>58490</v>
      </c>
      <c r="L8" s="1"/>
      <c r="M8" s="17" t="s">
        <v>23</v>
      </c>
      <c r="N8" s="46">
        <f>552*2800</f>
        <v>1545600</v>
      </c>
    </row>
    <row r="9" spans="1:15" x14ac:dyDescent="0.25">
      <c r="A9" s="17" t="s">
        <v>24</v>
      </c>
      <c r="B9" s="17"/>
      <c r="K9" s="1"/>
      <c r="L9" s="1"/>
      <c r="M9" s="17" t="s">
        <v>24</v>
      </c>
      <c r="N9" s="17"/>
    </row>
    <row r="10" spans="1:15" x14ac:dyDescent="0.25">
      <c r="A10" s="17"/>
      <c r="B10" s="17"/>
      <c r="G10">
        <v>460</v>
      </c>
      <c r="K10" s="1">
        <f>K6-K8</f>
        <v>77470</v>
      </c>
      <c r="L10" s="1"/>
      <c r="M10" s="17"/>
      <c r="N10" s="17"/>
    </row>
    <row r="11" spans="1:15" x14ac:dyDescent="0.25">
      <c r="A11" s="17" t="s">
        <v>25</v>
      </c>
      <c r="B11" s="17">
        <f>100-10</f>
        <v>90</v>
      </c>
      <c r="G11">
        <f>G10*1.2</f>
        <v>552</v>
      </c>
      <c r="K11" s="1">
        <f>K10*86%</f>
        <v>66624.2</v>
      </c>
      <c r="L11" s="1"/>
      <c r="M11" s="17" t="s">
        <v>25</v>
      </c>
      <c r="N11" s="17">
        <f>100-10</f>
        <v>90</v>
      </c>
    </row>
    <row r="12" spans="1:15" x14ac:dyDescent="0.25">
      <c r="A12" s="17" t="s">
        <v>26</v>
      </c>
      <c r="B12" s="17">
        <f>B11*B6/60</f>
        <v>19.5</v>
      </c>
      <c r="K12" s="1"/>
      <c r="L12" s="1"/>
      <c r="M12" s="17" t="s">
        <v>26</v>
      </c>
      <c r="N12" s="17">
        <f>N11*N6/60</f>
        <v>21</v>
      </c>
    </row>
    <row r="13" spans="1:15" x14ac:dyDescent="0.25">
      <c r="A13" s="17"/>
      <c r="B13" s="47">
        <f>B12%</f>
        <v>0.19500000000000001</v>
      </c>
      <c r="K13" s="49">
        <f>K11+K8</f>
        <v>125114.2</v>
      </c>
      <c r="L13" s="49">
        <f>K13/10.764</f>
        <v>11623.392790784095</v>
      </c>
      <c r="M13" s="17"/>
      <c r="N13" s="47">
        <f>N12%</f>
        <v>0.21</v>
      </c>
    </row>
    <row r="14" spans="1:15" x14ac:dyDescent="0.25">
      <c r="A14" s="17"/>
      <c r="B14" s="17"/>
      <c r="M14" s="17"/>
      <c r="N14" s="17"/>
    </row>
    <row r="15" spans="1:15" x14ac:dyDescent="0.25">
      <c r="A15" s="17" t="s">
        <v>27</v>
      </c>
      <c r="B15" s="46">
        <f>ROUND((B8*B13),0)</f>
        <v>301392</v>
      </c>
      <c r="M15" s="17" t="s">
        <v>27</v>
      </c>
      <c r="N15" s="46">
        <f>ROUND((N8*N13),0)</f>
        <v>324576</v>
      </c>
    </row>
    <row r="16" spans="1:15" x14ac:dyDescent="0.25">
      <c r="A16" s="17" t="s">
        <v>15</v>
      </c>
      <c r="B16" s="46">
        <v>460</v>
      </c>
      <c r="K16" s="1">
        <v>552</v>
      </c>
      <c r="M16" s="17" t="s">
        <v>15</v>
      </c>
      <c r="N16" s="46">
        <v>460</v>
      </c>
    </row>
    <row r="17" spans="1:18" x14ac:dyDescent="0.25">
      <c r="A17" s="17" t="s">
        <v>42</v>
      </c>
      <c r="B17" s="17">
        <v>20500</v>
      </c>
      <c r="K17" s="1">
        <v>11623</v>
      </c>
      <c r="M17" s="17" t="s">
        <v>42</v>
      </c>
      <c r="N17" s="17">
        <v>20500</v>
      </c>
    </row>
    <row r="18" spans="1:18" x14ac:dyDescent="0.25">
      <c r="A18" s="17" t="s">
        <v>28</v>
      </c>
      <c r="B18" s="46">
        <f>B17*B16</f>
        <v>9430000</v>
      </c>
      <c r="C18" t="s">
        <v>54</v>
      </c>
      <c r="D18" t="s">
        <v>55</v>
      </c>
      <c r="K18" s="1">
        <f>K17*K16</f>
        <v>6415896</v>
      </c>
      <c r="M18" s="17" t="s">
        <v>28</v>
      </c>
      <c r="N18" s="46">
        <f>N17*N16</f>
        <v>9430000</v>
      </c>
      <c r="O18" t="s">
        <v>54</v>
      </c>
      <c r="P18" t="s">
        <v>55</v>
      </c>
    </row>
    <row r="19" spans="1:18" x14ac:dyDescent="0.25">
      <c r="A19" s="17" t="s">
        <v>29</v>
      </c>
      <c r="B19" s="17"/>
      <c r="C19" s="13" t="s">
        <v>49</v>
      </c>
      <c r="D19" s="13" t="s">
        <v>50</v>
      </c>
      <c r="E19" s="13" t="s">
        <v>51</v>
      </c>
      <c r="K19" s="1"/>
      <c r="M19" s="17" t="s">
        <v>29</v>
      </c>
      <c r="N19" s="17"/>
      <c r="O19" s="13" t="s">
        <v>49</v>
      </c>
      <c r="P19" s="13" t="s">
        <v>50</v>
      </c>
      <c r="Q19" s="13" t="s">
        <v>51</v>
      </c>
    </row>
    <row r="20" spans="1:18" x14ac:dyDescent="0.25">
      <c r="A20" s="43" t="s">
        <v>30</v>
      </c>
      <c r="B20" s="48">
        <f>B18-B15</f>
        <v>9128608</v>
      </c>
      <c r="C20" s="5">
        <v>700000</v>
      </c>
      <c r="D20" s="1">
        <v>1200000</v>
      </c>
      <c r="E20" s="46">
        <f>B20+C20+D20</f>
        <v>11028608</v>
      </c>
      <c r="F20" s="17" t="s">
        <v>52</v>
      </c>
      <c r="I20" s="5"/>
      <c r="M20" s="43" t="s">
        <v>30</v>
      </c>
      <c r="N20" s="48">
        <f>N18-N15</f>
        <v>9105424</v>
      </c>
      <c r="O20" s="5">
        <v>700000</v>
      </c>
      <c r="P20" s="1">
        <v>1200000</v>
      </c>
      <c r="Q20" s="46">
        <f>N20+O20+P20</f>
        <v>11005424</v>
      </c>
      <c r="R20" s="17" t="s">
        <v>52</v>
      </c>
    </row>
    <row r="21" spans="1:18" x14ac:dyDescent="0.25">
      <c r="A21" s="43" t="s">
        <v>31</v>
      </c>
      <c r="B21" s="48"/>
      <c r="E21" s="46">
        <f>E20*90%</f>
        <v>9925747.2000000011</v>
      </c>
      <c r="F21" s="17" t="s">
        <v>12</v>
      </c>
      <c r="M21" s="43" t="s">
        <v>31</v>
      </c>
      <c r="N21" s="48"/>
      <c r="Q21" s="50">
        <f>Q20*90%</f>
        <v>9904881.5999999996</v>
      </c>
      <c r="R21" s="17" t="s">
        <v>12</v>
      </c>
    </row>
    <row r="22" spans="1:18" x14ac:dyDescent="0.25">
      <c r="A22" s="43" t="s">
        <v>32</v>
      </c>
      <c r="B22" s="48"/>
      <c r="E22" s="46">
        <f>E20*80%</f>
        <v>8822886.4000000004</v>
      </c>
      <c r="F22" s="17" t="s">
        <v>53</v>
      </c>
      <c r="M22" s="43" t="s">
        <v>32</v>
      </c>
      <c r="N22" s="48"/>
      <c r="Q22" s="50">
        <f>Q20*80%</f>
        <v>8804339.2000000011</v>
      </c>
      <c r="R22" s="17" t="s">
        <v>53</v>
      </c>
    </row>
    <row r="23" spans="1:18" x14ac:dyDescent="0.25">
      <c r="A23" s="43" t="s">
        <v>33</v>
      </c>
      <c r="B23" s="48">
        <v>20000</v>
      </c>
      <c r="M23" s="43" t="s">
        <v>33</v>
      </c>
      <c r="N23" s="48">
        <v>20000</v>
      </c>
    </row>
    <row r="25" spans="1:18" x14ac:dyDescent="0.25">
      <c r="B25" s="5"/>
      <c r="N25" s="5">
        <f>N20*0.03/12</f>
        <v>22763.559999999998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2024-01-04T11:42:33Z</dcterms:modified>
</cp:coreProperties>
</file>