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evendra Harishchandra Vishwakarma\"/>
    </mc:Choice>
  </mc:AlternateContent>
  <xr:revisionPtr revIDLastSave="0" documentId="13_ncr:1_{AD955CC1-687F-4CE3-9C83-DAD31850AD1D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P29" i="4" l="1"/>
  <c r="D32" i="4" l="1"/>
  <c r="I29" i="4" l="1"/>
  <c r="H29" i="4"/>
  <c r="H27" i="4"/>
  <c r="H26" i="4"/>
  <c r="C13" i="4" l="1"/>
  <c r="C14" i="4"/>
  <c r="C15" i="4"/>
  <c r="C16" i="4"/>
  <c r="C17" i="4"/>
  <c r="C18" i="4"/>
  <c r="C19" i="4"/>
  <c r="C20" i="4"/>
  <c r="C21" i="4"/>
  <c r="C9" i="4"/>
  <c r="C10" i="4"/>
  <c r="C11" i="4"/>
  <c r="C12" i="4"/>
  <c r="G28" i="4" l="1"/>
  <c r="G31" i="4" s="1"/>
  <c r="P7" i="4"/>
  <c r="P6" i="4"/>
  <c r="P5" i="4"/>
  <c r="P4" i="4"/>
  <c r="P3" i="4"/>
  <c r="P2" i="4"/>
  <c r="G29" i="4" l="1"/>
  <c r="C5" i="25"/>
  <c r="C4" i="25"/>
  <c r="C3" i="25"/>
  <c r="B3" i="4"/>
  <c r="B6" i="4"/>
  <c r="C6" i="4" s="1"/>
  <c r="B7" i="4"/>
  <c r="P8" i="4"/>
  <c r="B8" i="4"/>
  <c r="P9" i="4"/>
  <c r="Q9" i="4" s="1"/>
  <c r="B9" i="4" s="1"/>
  <c r="D9" i="4" s="1"/>
  <c r="P10" i="4"/>
  <c r="Q10" i="4" s="1"/>
  <c r="B10" i="4" s="1"/>
  <c r="Q17" i="4"/>
  <c r="P17" i="4"/>
  <c r="J17" i="4"/>
  <c r="I17" i="4"/>
  <c r="Q15" i="4"/>
  <c r="B15" i="4" s="1"/>
  <c r="D15" i="4" s="1"/>
  <c r="P15" i="4"/>
  <c r="J15" i="4"/>
  <c r="I15" i="4"/>
  <c r="P14" i="4"/>
  <c r="Q14" i="4" s="1"/>
  <c r="B14" i="4" s="1"/>
  <c r="J14" i="4"/>
  <c r="I14" i="4"/>
  <c r="P13" i="4"/>
  <c r="Q13" i="4" s="1"/>
  <c r="B13" i="4" s="1"/>
  <c r="D13" i="4" s="1"/>
  <c r="J13" i="4"/>
  <c r="I13" i="4"/>
  <c r="P12" i="4"/>
  <c r="Q12" i="4" s="1"/>
  <c r="B12" i="4" s="1"/>
  <c r="D12" i="4" s="1"/>
  <c r="J12" i="4"/>
  <c r="I12" i="4"/>
  <c r="P11" i="4"/>
  <c r="Q11" i="4" s="1"/>
  <c r="B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D20" i="4" s="1"/>
  <c r="J20" i="4"/>
  <c r="I20" i="4"/>
  <c r="E20" i="4"/>
  <c r="P16" i="4"/>
  <c r="Q16" i="4" s="1"/>
  <c r="B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C8" i="4" l="1"/>
  <c r="D8" i="4" s="1"/>
  <c r="H8" i="4" s="1"/>
  <c r="D7" i="4"/>
  <c r="H7" i="4" s="1"/>
  <c r="C7" i="4"/>
  <c r="C4" i="4"/>
  <c r="D4" i="4" s="1"/>
  <c r="H4" i="4" s="1"/>
  <c r="C3" i="4"/>
  <c r="D3" i="4" s="1"/>
  <c r="H3" i="4" s="1"/>
  <c r="G32" i="4"/>
  <c r="G33" i="4"/>
  <c r="G11" i="4"/>
  <c r="G15" i="4"/>
  <c r="H9" i="4"/>
  <c r="F10" i="4"/>
  <c r="G7" i="4"/>
  <c r="F6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H15" i="4"/>
  <c r="H16" i="4"/>
  <c r="F3" i="4"/>
  <c r="F7" i="4"/>
  <c r="G8" i="4"/>
  <c r="F11" i="4"/>
  <c r="G12" i="4"/>
  <c r="H13" i="4"/>
  <c r="F15" i="4"/>
  <c r="H11" i="4"/>
  <c r="C13" i="25"/>
  <c r="D13" i="25" s="1"/>
  <c r="C8" i="25" s="1"/>
  <c r="B5" i="4"/>
  <c r="C5" i="4" s="1"/>
  <c r="H20" i="4"/>
  <c r="F20" i="4"/>
  <c r="G20" i="4"/>
  <c r="F16" i="4"/>
  <c r="G16" i="4"/>
  <c r="C7" i="25"/>
  <c r="E5" i="25"/>
  <c r="E17" i="25"/>
  <c r="C19" i="25"/>
  <c r="C21" i="25" s="1"/>
  <c r="E21" i="25" s="1"/>
  <c r="G4" i="4" l="1"/>
  <c r="G3" i="4"/>
  <c r="C9" i="25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<sst xmlns="http://schemas.openxmlformats.org/spreadsheetml/2006/main" count="141" uniqueCount="100">
  <si>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</si>
  <si>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</si>
  <si>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</si>
  <si>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</si>
  <si>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</si>
  <si>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</si>
  <si>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</si>
  <si>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</si>
  <si>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</si>
  <si>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</si>
  <si>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</si>
  <si>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</si>
  <si>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</si>
  <si>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</si>
  <si>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</si>
  <si>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</si>
  <si>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</si>
  <si>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</si>
  <si>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</si>
  <si>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</si>
  <si>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</si>
  <si>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</si>
  <si>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</si>
  <si>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</si>
  <si>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</si>
  <si>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</si>
  <si>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</si>
  <si>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</si>
  <si>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</si>
  <si>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</si>
  <si>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</si>
  <si>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</si>
  <si>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</si>
  <si>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</si>
  <si>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</si>
  <si>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</si>
  <si>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</si>
  <si>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</si>
  <si>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</si>
  <si>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</si>
  <si>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</si>
  <si>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</si>
  <si>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</si>
  <si>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</si>
  <si>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</si>
  <si>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</si>
  <si>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</si>
  <si>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</si>
  <si>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</si>
  <si>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</si>
  <si>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</si>
  <si>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</si>
  <si>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</si>
  <si>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</si>
  <si>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</si>
  <si>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</si>
  <si>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</si>
  <si>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</si>
  <si>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</si>
  <si>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</si>
  <si>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</si>
  <si>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</si>
  <si>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</si>
  <si>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</si>
  <si>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</si>
  <si>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</si>
  <si>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</si>
  <si>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</si>
  <si>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</si>
  <si>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</si>
  <si>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</si>
  <si>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</si>
  <si>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</si>
  <si>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</si>
  <si>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</si>
  <si>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</si>
  <si>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</si>
  <si>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</si>
  <si>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</si>
  <si>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</si>
  <si>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</si>
  <si>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</si>
  <si>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</si>
  <si>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</si>
  <si>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aca</t>
  </si>
  <si>
    <t>balcony</t>
  </si>
  <si>
    <t>total</t>
  </si>
  <si>
    <t>Built up area (10%)</t>
  </si>
  <si>
    <t>f. no. 407, 4th floor, angelica, regency anantam, dombivali east</t>
  </si>
  <si>
    <t>full oc - 2023</t>
  </si>
  <si>
    <t>19.12.23</t>
  </si>
  <si>
    <t>sd</t>
  </si>
  <si>
    <t>rd</t>
  </si>
  <si>
    <t>bv</t>
  </si>
  <si>
    <t>mca</t>
  </si>
  <si>
    <t>wring measurement of WC/bath taken by engineer</t>
  </si>
  <si>
    <t>bal</t>
  </si>
  <si>
    <t>db</t>
  </si>
  <si>
    <t>ls - 50 lakhs</t>
  </si>
  <si>
    <t>SBI - RASMECCC Panvel  - Devendra Harishchandra Vishwakarma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</si>
</sst>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1" fillId="3" borderId="0" xfId="0" applyNumberFormat="1" applyFont="1" applyFill="1"/>
    <xf numFmtId="0" fontId="1" fillId="3" borderId="0" xfId="0" applyFon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59115</xdr:colOff>
      <xdr:row>38</xdr:row>
      <xdr:rowOff>143868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3757ED-0235-4192-B053-5ACC30C68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9915" cy="7116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36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D10A98-FD3F-4B9E-9B5A-C13B2323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7039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9525</xdr:rowOff>
    </xdr:from>
    <xdr:to>
      <xdr:col>22</xdr:col>
      <xdr:colOff>344820</xdr:colOff>
      <xdr:row>43</xdr:row>
      <xdr:rowOff>134351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9922E-CA83-49C9-B766-FF80BB47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52525"/>
          <a:ext cx="13756020" cy="7173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287747</xdr:colOff>
      <xdr:row>40</xdr:row>
      <xdr:rowOff>143885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7E56E-88A7-4DF0-934B-FFFD980E6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08547" cy="7240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3B115-F46B-4951-9DE8-ED632BD80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6754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325852</xdr:colOff>
      <xdr:row>34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53433-C523-4815-8EC9-F3A973AE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46652" cy="65350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49589</xdr:colOff>
      <xdr:row>34</xdr:row>
      <xdr:rowOff>134273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49336E-4045-484A-BD78-AB50CAB5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0389" cy="6611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8" sqref="L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36</v>
      </c>
      <c r="I3" s="60"/>
      <c r="J3" s="60" t="s">
        <v>37</v>
      </c>
      <c r="K3" s="60" t="s">
        <v>38</v>
      </c>
      <c r="L3" s="60" t="s">
        <v>39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40</v>
      </c>
      <c r="I4" s="46" t="s">
        <v>41</v>
      </c>
      <c r="J4" s="46" t="s">
        <v>42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61</v>
      </c>
      <c r="E5" s="64">
        <f>C5/10.764</f>
        <v>32561.696395392046</v>
      </c>
      <c r="F5" s="63" t="s">
        <v>62</v>
      </c>
      <c r="H5" s="65" t="s">
        <v>43</v>
      </c>
      <c r="I5" s="61">
        <v>0.95</v>
      </c>
      <c r="J5" s="46"/>
      <c r="K5" s="46" t="s">
        <v>44</v>
      </c>
      <c r="L5" s="46" t="s">
        <v>41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45</v>
      </c>
      <c r="I6" s="61">
        <v>0.9</v>
      </c>
      <c r="J6" s="46" t="s">
        <v>46</v>
      </c>
      <c r="K6" s="46" t="s">
        <v>47</v>
      </c>
      <c r="L6" s="46" t="s">
        <v>48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49</v>
      </c>
      <c r="I7" s="61">
        <v>0.8</v>
      </c>
      <c r="J7" s="46"/>
      <c r="K7" s="65" t="s">
        <v>45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50</v>
      </c>
      <c r="I8" s="61">
        <v>0.7</v>
      </c>
      <c r="J8" s="46"/>
      <c r="K8" s="68" t="s">
        <v>51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61</v>
      </c>
      <c r="E9" s="64">
        <f>C9/10.764</f>
        <v>32561.696395392046</v>
      </c>
      <c r="F9" s="63" t="s">
        <v>62</v>
      </c>
      <c r="H9" s="65" t="s">
        <v>52</v>
      </c>
      <c r="I9" s="61">
        <v>0.6</v>
      </c>
      <c r="J9" s="46"/>
      <c r="K9" s="46" t="s">
        <v>53</v>
      </c>
      <c r="L9" s="61">
        <v>0.15</v>
      </c>
    </row>
    <row r="10" spans="2:12" x14ac:dyDescent="0.25">
      <c r="C10" s="69"/>
      <c r="H10" s="46" t="s">
        <v>54</v>
      </c>
      <c r="I10" s="61">
        <v>0.5</v>
      </c>
      <c r="J10" s="46"/>
      <c r="K10" s="46" t="s">
        <v>55</v>
      </c>
      <c r="L10" s="61">
        <v>0.2</v>
      </c>
    </row>
    <row r="11" spans="2:12" x14ac:dyDescent="0.25">
      <c r="B11" s="52" t="s">
        <v>67</v>
      </c>
      <c r="C11" s="71">
        <f>Calculation!D7</f>
        <v>2023</v>
      </c>
      <c r="H11" s="46" t="s">
        <v>56</v>
      </c>
      <c r="I11" s="61">
        <v>0.4</v>
      </c>
      <c r="J11" s="46"/>
      <c r="K11" s="46"/>
      <c r="L11" s="46"/>
    </row>
    <row r="12" spans="2:12" x14ac:dyDescent="0.25">
      <c r="B12" s="52" t="s">
        <v>68</v>
      </c>
      <c r="C12" s="71">
        <f>Calculation!D8</f>
        <v>2023</v>
      </c>
      <c r="D12" s="70">
        <v>100</v>
      </c>
      <c r="H12" s="46" t="s">
        <v>57</v>
      </c>
      <c r="I12" s="61">
        <v>0.3</v>
      </c>
      <c r="J12" s="46"/>
      <c r="K12" s="46"/>
      <c r="L12" s="46"/>
    </row>
    <row r="13" spans="2:12" x14ac:dyDescent="0.25">
      <c r="B13" s="52" t="s">
        <v>69</v>
      </c>
      <c r="C13" s="71">
        <f>C11-C12</f>
        <v>0</v>
      </c>
      <c r="D13" s="70">
        <f>D12-C13</f>
        <v>100</v>
      </c>
    </row>
    <row r="15" spans="2:12" x14ac:dyDescent="0.25">
      <c r="B15" s="46" t="s">
        <v>58</v>
      </c>
      <c r="C15" s="57">
        <v>93700</v>
      </c>
      <c r="D15" s="46"/>
      <c r="E15" s="46"/>
      <c r="F15" s="46"/>
    </row>
    <row r="16" spans="2:12" x14ac:dyDescent="0.25">
      <c r="B16" s="46" t="s">
        <v>59</v>
      </c>
      <c r="C16" s="57">
        <f>C15*5%</f>
        <v>4685</v>
      </c>
      <c r="D16" s="46"/>
      <c r="E16" s="46"/>
      <c r="F16" s="46"/>
    </row>
    <row r="17" spans="2:6" x14ac:dyDescent="0.25">
      <c r="B17" s="46" t="s">
        <v>60</v>
      </c>
      <c r="C17" s="62">
        <f>C15+C16</f>
        <v>98385</v>
      </c>
      <c r="D17" s="63" t="s">
        <v>61</v>
      </c>
      <c r="E17" s="64">
        <f>C17/10.764</f>
        <v>9140.1895206243044</v>
      </c>
      <c r="F17" s="63" t="s">
        <v>62</v>
      </c>
    </row>
    <row r="18" spans="2:6" x14ac:dyDescent="0.25">
      <c r="B18" s="46" t="s">
        <v>64</v>
      </c>
      <c r="C18" s="57">
        <v>26620</v>
      </c>
      <c r="D18" s="46"/>
      <c r="E18" s="46"/>
      <c r="F18" s="46"/>
    </row>
    <row r="19" spans="2:6" x14ac:dyDescent="0.25">
      <c r="B19" s="46" t="s">
        <v>65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66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63</v>
      </c>
      <c r="C21" s="62">
        <f>C19+C20</f>
        <v>93061</v>
      </c>
      <c r="D21" s="63" t="s">
        <v>61</v>
      </c>
      <c r="E21" s="64">
        <f>C21/10.764</f>
        <v>8645.5778520995918</v>
      </c>
      <c r="F21" s="63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28</v>
      </c>
      <c r="B1" s="43" t="s">
        <v>29</v>
      </c>
      <c r="C1" s="43" t="s">
        <v>30</v>
      </c>
      <c r="D1" s="43" t="s">
        <v>29</v>
      </c>
      <c r="E1" s="44" t="s">
        <v>31</v>
      </c>
      <c r="F1" s="44" t="s">
        <v>32</v>
      </c>
      <c r="G1" s="44" t="s">
        <v>33</v>
      </c>
      <c r="H1" s="44" t="s">
        <v>33</v>
      </c>
      <c r="I1" s="45" t="s">
        <v>34</v>
      </c>
      <c r="J1" s="45" t="s">
        <v>35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36</v>
      </c>
      <c r="U2" t="s">
        <v>37</v>
      </c>
      <c r="V2" t="s">
        <v>38</v>
      </c>
      <c r="W2" t="s">
        <v>39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40</v>
      </c>
      <c r="T3" t="s">
        <v>41</v>
      </c>
      <c r="U3" t="s">
        <v>42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43</v>
      </c>
      <c r="T4" s="41">
        <v>0.95</v>
      </c>
      <c r="V4" t="s">
        <v>44</v>
      </c>
      <c r="W4" t="s">
        <v>41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45</v>
      </c>
      <c r="T5" s="41">
        <v>0.9</v>
      </c>
      <c r="U5" t="s">
        <v>46</v>
      </c>
      <c r="V5" t="s">
        <v>47</v>
      </c>
      <c r="W5" t="s">
        <v>48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49</v>
      </c>
      <c r="T6" s="41">
        <v>0.8</v>
      </c>
      <c r="V6" s="48" t="s">
        <v>45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50</v>
      </c>
      <c r="T7" s="41">
        <v>0.7</v>
      </c>
      <c r="V7" s="50" t="s">
        <v>51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52</v>
      </c>
      <c r="T8" s="41">
        <v>0.6</v>
      </c>
      <c r="V8" t="s">
        <v>53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54</v>
      </c>
      <c r="T9" s="41">
        <v>0.5</v>
      </c>
      <c r="V9" t="s">
        <v>55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56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57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A27" sqref="A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12</v>
      </c>
      <c r="B3" s="20"/>
      <c r="C3" s="21">
        <v>9500</v>
      </c>
      <c r="D3" s="24" t="s">
        <v>75</v>
      </c>
      <c r="E3" s="6" t="s">
        <v>83</v>
      </c>
      <c r="F3" s="19"/>
    </row>
    <row r="4" spans="1:6" ht="30" x14ac:dyDescent="0.25">
      <c r="A4" s="23" t="s">
        <v>13</v>
      </c>
      <c r="B4" s="20"/>
      <c r="C4" s="21">
        <v>2500</v>
      </c>
      <c r="D4" s="24"/>
      <c r="F4" s="19"/>
    </row>
    <row r="5" spans="1:6" x14ac:dyDescent="0.25">
      <c r="A5" s="16" t="s">
        <v>14</v>
      </c>
      <c r="B5" s="20"/>
      <c r="C5" s="21">
        <f>C3-C4</f>
        <v>7000</v>
      </c>
      <c r="D5" s="24"/>
      <c r="F5" s="19"/>
    </row>
    <row r="6" spans="1:6" x14ac:dyDescent="0.25">
      <c r="A6" s="16" t="s">
        <v>15</v>
      </c>
      <c r="B6" s="20"/>
      <c r="C6" s="21">
        <f>C4</f>
        <v>2500</v>
      </c>
      <c r="D6" s="24"/>
      <c r="F6" s="19"/>
    </row>
    <row r="7" spans="1:6" x14ac:dyDescent="0.25">
      <c r="A7" s="16" t="s">
        <v>16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17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18</v>
      </c>
      <c r="B9" s="25"/>
      <c r="C9" s="26">
        <v>60</v>
      </c>
      <c r="D9" s="26"/>
      <c r="F9" s="19"/>
    </row>
    <row r="10" spans="1:6" ht="30" x14ac:dyDescent="0.25">
      <c r="A10" s="23" t="s">
        <v>19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20</v>
      </c>
      <c r="B12" s="20"/>
      <c r="C12" s="21">
        <f>C6*C11</f>
        <v>0</v>
      </c>
      <c r="D12" s="24"/>
      <c r="F12" s="19"/>
    </row>
    <row r="13" spans="1:6" x14ac:dyDescent="0.25">
      <c r="A13" s="16" t="s">
        <v>21</v>
      </c>
      <c r="B13" s="20"/>
      <c r="C13" s="21">
        <f>C6-C12</f>
        <v>2500</v>
      </c>
      <c r="D13" s="24"/>
      <c r="F13" s="19"/>
    </row>
    <row r="14" spans="1:6" x14ac:dyDescent="0.25">
      <c r="A14" s="16" t="s">
        <v>14</v>
      </c>
      <c r="B14" s="20"/>
      <c r="C14" s="21">
        <f>C5</f>
        <v>7000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22</v>
      </c>
      <c r="B16" s="30"/>
      <c r="C16" s="22">
        <f>C14+C13</f>
        <v>9500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528</v>
      </c>
      <c r="D18" s="26"/>
      <c r="F18" s="19"/>
    </row>
    <row r="19" spans="1:6" x14ac:dyDescent="0.25">
      <c r="A19" s="16" t="s">
        <v>73</v>
      </c>
      <c r="B19" s="6"/>
      <c r="C19" s="32">
        <f>C18*C16</f>
        <v>5016000</v>
      </c>
      <c r="D19" s="33"/>
      <c r="E19" s="70"/>
      <c r="F19" s="34"/>
    </row>
    <row r="20" spans="1:6" x14ac:dyDescent="0.25">
      <c r="A20" s="16" t="s">
        <v>23</v>
      </c>
      <c r="C20" s="35">
        <f>C19*90%</f>
        <v>4514400</v>
      </c>
      <c r="D20" s="32"/>
      <c r="F20" s="19"/>
    </row>
    <row r="21" spans="1:6" x14ac:dyDescent="0.25">
      <c r="A21" s="16" t="s">
        <v>24</v>
      </c>
      <c r="C21" s="35">
        <f>C19*80%</f>
        <v>4012800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25</v>
      </c>
      <c r="B23" s="38"/>
      <c r="C23" s="39">
        <f>C4*C18</f>
        <v>1320000</v>
      </c>
      <c r="D23" s="39"/>
    </row>
    <row r="24" spans="1:6" x14ac:dyDescent="0.25">
      <c r="A24" s="16" t="s">
        <v>26</v>
      </c>
    </row>
    <row r="25" spans="1:6" x14ac:dyDescent="0.25">
      <c r="A25" s="40" t="s">
        <v>27</v>
      </c>
      <c r="B25" s="17"/>
      <c r="C25" s="35">
        <f>C19*0.025/12</f>
        <v>10450</v>
      </c>
      <c r="D25" s="35"/>
    </row>
    <row r="26" spans="1:6" x14ac:dyDescent="0.25">
      <c r="C26" s="35"/>
      <c r="D26" s="35"/>
    </row>
    <row r="27" spans="1:6" x14ac:dyDescent="0.25">
      <c r="A27" s="6" t="s">
        <v>99</v>
      </c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14.14062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87</v>
      </c>
      <c r="D1" s="3" t="s">
        <v>9</v>
      </c>
      <c r="E1" s="9" t="s">
        <v>1</v>
      </c>
      <c r="F1" s="9" t="s">
        <v>8</v>
      </c>
      <c r="G1" s="9" t="s">
        <v>10</v>
      </c>
      <c r="H1" s="9" t="s">
        <v>11</v>
      </c>
      <c r="I1" s="9" t="s">
        <v>2</v>
      </c>
      <c r="J1" s="9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527</v>
      </c>
      <c r="C2" s="4">
        <f>B2*1.1</f>
        <v>579.70000000000005</v>
      </c>
      <c r="D2" s="4">
        <f t="shared" ref="D2:D16" si="1">C2*1.2</f>
        <v>695.64</v>
      </c>
      <c r="E2" s="77">
        <f t="shared" ref="E2:E16" si="2">R2</f>
        <v>4800000</v>
      </c>
      <c r="F2" s="76">
        <f t="shared" ref="F2:F15" si="3">ROUND((E2/B2),0)</f>
        <v>9108</v>
      </c>
      <c r="G2" s="78">
        <f t="shared" ref="G2:G15" si="4">ROUND((E2/C2),0)</f>
        <v>8280</v>
      </c>
      <c r="H2" s="78">
        <f t="shared" ref="H2:H15" si="5">ROUND((E2/D2),0)</f>
        <v>6900</v>
      </c>
      <c r="I2" s="78">
        <f t="shared" ref="I2:I15" si="6">T2</f>
        <v>0</v>
      </c>
      <c r="J2" s="78">
        <f t="shared" ref="J2:J15" si="7">U2</f>
        <v>0</v>
      </c>
      <c r="K2" s="7"/>
      <c r="L2" s="7"/>
      <c r="M2" s="7"/>
      <c r="N2" s="7"/>
      <c r="O2">
        <v>0</v>
      </c>
      <c r="P2">
        <f t="shared" ref="P2:P7" si="8">O2/1.2</f>
        <v>0</v>
      </c>
      <c r="Q2">
        <v>527</v>
      </c>
      <c r="R2" s="2">
        <v>4800000</v>
      </c>
      <c r="S2" s="2"/>
    </row>
    <row r="3" spans="1:19" x14ac:dyDescent="0.25">
      <c r="A3" s="4">
        <v>2</v>
      </c>
      <c r="B3" s="4">
        <f t="shared" si="0"/>
        <v>527</v>
      </c>
      <c r="C3" s="4">
        <f t="shared" ref="C3:C21" si="9">B3*1.1</f>
        <v>579.70000000000005</v>
      </c>
      <c r="D3" s="4">
        <f t="shared" si="1"/>
        <v>695.64</v>
      </c>
      <c r="E3" s="77">
        <f t="shared" si="2"/>
        <v>5000000</v>
      </c>
      <c r="F3" s="78">
        <f t="shared" si="3"/>
        <v>9488</v>
      </c>
      <c r="G3" s="78">
        <f t="shared" si="4"/>
        <v>8625</v>
      </c>
      <c r="H3" s="78">
        <f t="shared" si="5"/>
        <v>7188</v>
      </c>
      <c r="I3" s="78">
        <f t="shared" si="6"/>
        <v>0</v>
      </c>
      <c r="J3" s="78">
        <f t="shared" si="7"/>
        <v>0</v>
      </c>
      <c r="K3" s="7"/>
      <c r="L3" s="7"/>
      <c r="M3" s="7"/>
      <c r="N3" s="7"/>
      <c r="O3">
        <v>0</v>
      </c>
      <c r="P3">
        <f t="shared" si="8"/>
        <v>0</v>
      </c>
      <c r="Q3">
        <v>527</v>
      </c>
      <c r="R3" s="2">
        <v>5000000</v>
      </c>
      <c r="S3" s="2"/>
    </row>
    <row r="4" spans="1:19" x14ac:dyDescent="0.25">
      <c r="A4" s="4">
        <v>3</v>
      </c>
      <c r="B4" s="4">
        <f t="shared" si="0"/>
        <v>527</v>
      </c>
      <c r="C4" s="4">
        <f t="shared" si="9"/>
        <v>579.70000000000005</v>
      </c>
      <c r="D4" s="4">
        <f t="shared" si="1"/>
        <v>695.64</v>
      </c>
      <c r="E4" s="77">
        <f t="shared" si="2"/>
        <v>5600000</v>
      </c>
      <c r="F4" s="76">
        <f t="shared" si="3"/>
        <v>10626</v>
      </c>
      <c r="G4" s="78">
        <f t="shared" si="4"/>
        <v>9660</v>
      </c>
      <c r="H4" s="78">
        <f t="shared" si="5"/>
        <v>8050</v>
      </c>
      <c r="I4" s="78">
        <f t="shared" si="6"/>
        <v>0</v>
      </c>
      <c r="J4" s="78">
        <f t="shared" si="7"/>
        <v>0</v>
      </c>
      <c r="K4" s="7"/>
      <c r="L4" s="7"/>
      <c r="M4" s="7"/>
      <c r="N4" s="7"/>
      <c r="O4">
        <v>0</v>
      </c>
      <c r="P4">
        <f t="shared" si="8"/>
        <v>0</v>
      </c>
      <c r="Q4">
        <v>527</v>
      </c>
      <c r="R4" s="2">
        <v>5600000</v>
      </c>
      <c r="S4" s="2"/>
    </row>
    <row r="5" spans="1:19" x14ac:dyDescent="0.25">
      <c r="A5" s="4">
        <v>4</v>
      </c>
      <c r="B5" s="4">
        <f t="shared" si="0"/>
        <v>527</v>
      </c>
      <c r="C5" s="4">
        <f t="shared" si="9"/>
        <v>579.70000000000005</v>
      </c>
      <c r="D5" s="4">
        <f t="shared" si="1"/>
        <v>695.64</v>
      </c>
      <c r="E5" s="77">
        <f t="shared" si="2"/>
        <v>6000000</v>
      </c>
      <c r="F5" s="78">
        <f t="shared" si="3"/>
        <v>11385</v>
      </c>
      <c r="G5" s="78">
        <f t="shared" si="4"/>
        <v>10350</v>
      </c>
      <c r="H5" s="78">
        <f t="shared" si="5"/>
        <v>8625</v>
      </c>
      <c r="I5" s="78">
        <f t="shared" si="6"/>
        <v>0</v>
      </c>
      <c r="J5" s="78">
        <f t="shared" si="7"/>
        <v>0</v>
      </c>
      <c r="K5" s="7"/>
      <c r="L5" s="7"/>
      <c r="M5" s="7"/>
      <c r="N5" s="7"/>
      <c r="O5">
        <v>0</v>
      </c>
      <c r="P5">
        <f t="shared" si="8"/>
        <v>0</v>
      </c>
      <c r="Q5">
        <v>527</v>
      </c>
      <c r="R5" s="2">
        <v>6000000</v>
      </c>
      <c r="S5" s="2"/>
    </row>
    <row r="6" spans="1:19" x14ac:dyDescent="0.25">
      <c r="A6" s="4">
        <v>5</v>
      </c>
      <c r="B6" s="4">
        <f t="shared" si="0"/>
        <v>527</v>
      </c>
      <c r="C6" s="4">
        <f t="shared" si="9"/>
        <v>579.70000000000005</v>
      </c>
      <c r="D6" s="4">
        <f t="shared" si="1"/>
        <v>695.64</v>
      </c>
      <c r="E6" s="77">
        <f t="shared" si="2"/>
        <v>5300000</v>
      </c>
      <c r="F6" s="76">
        <f t="shared" si="3"/>
        <v>10057</v>
      </c>
      <c r="G6" s="78">
        <f t="shared" si="4"/>
        <v>9143</v>
      </c>
      <c r="H6" s="78">
        <f t="shared" si="5"/>
        <v>7619</v>
      </c>
      <c r="I6" s="78">
        <f t="shared" si="6"/>
        <v>0</v>
      </c>
      <c r="J6" s="78">
        <f t="shared" si="7"/>
        <v>0</v>
      </c>
      <c r="O6">
        <v>0</v>
      </c>
      <c r="P6">
        <f t="shared" si="8"/>
        <v>0</v>
      </c>
      <c r="Q6">
        <v>527</v>
      </c>
      <c r="R6" s="2">
        <v>5300000</v>
      </c>
      <c r="S6" s="2"/>
    </row>
    <row r="7" spans="1:19" x14ac:dyDescent="0.25">
      <c r="A7" s="4">
        <v>6</v>
      </c>
      <c r="B7" s="4">
        <f t="shared" si="0"/>
        <v>527</v>
      </c>
      <c r="C7" s="4">
        <f t="shared" si="9"/>
        <v>579.70000000000005</v>
      </c>
      <c r="D7" s="4">
        <f t="shared" si="1"/>
        <v>695.64</v>
      </c>
      <c r="E7" s="77">
        <f t="shared" si="2"/>
        <v>5500000</v>
      </c>
      <c r="F7" s="76">
        <f t="shared" si="3"/>
        <v>10436</v>
      </c>
      <c r="G7" s="78">
        <f t="shared" si="4"/>
        <v>9488</v>
      </c>
      <c r="H7" s="78">
        <f t="shared" si="5"/>
        <v>7906</v>
      </c>
      <c r="I7" s="78">
        <f t="shared" si="6"/>
        <v>0</v>
      </c>
      <c r="J7" s="78">
        <f t="shared" si="7"/>
        <v>0</v>
      </c>
      <c r="K7" s="7"/>
      <c r="L7" s="7"/>
      <c r="M7" s="7"/>
      <c r="N7" s="7"/>
      <c r="O7">
        <v>0</v>
      </c>
      <c r="P7">
        <f t="shared" si="8"/>
        <v>0</v>
      </c>
      <c r="Q7">
        <v>527</v>
      </c>
      <c r="R7" s="2">
        <v>5500000</v>
      </c>
      <c r="S7" s="2"/>
    </row>
    <row r="8" spans="1:19" x14ac:dyDescent="0.25">
      <c r="A8" s="4">
        <v>7</v>
      </c>
      <c r="B8" s="4">
        <f t="shared" si="0"/>
        <v>527</v>
      </c>
      <c r="C8" s="4">
        <f t="shared" si="9"/>
        <v>579.70000000000005</v>
      </c>
      <c r="D8" s="4">
        <f t="shared" si="1"/>
        <v>695.64</v>
      </c>
      <c r="E8" s="77">
        <f t="shared" si="2"/>
        <v>6200000</v>
      </c>
      <c r="F8" s="78">
        <f t="shared" si="3"/>
        <v>11765</v>
      </c>
      <c r="G8" s="78">
        <f t="shared" si="4"/>
        <v>10695</v>
      </c>
      <c r="H8" s="78">
        <f t="shared" si="5"/>
        <v>8913</v>
      </c>
      <c r="I8" s="78">
        <f t="shared" si="6"/>
        <v>0</v>
      </c>
      <c r="J8" s="78">
        <f t="shared" si="7"/>
        <v>0</v>
      </c>
      <c r="O8">
        <v>0</v>
      </c>
      <c r="P8">
        <f t="shared" ref="P8:P10" si="10">O8/1.2</f>
        <v>0</v>
      </c>
      <c r="Q8">
        <v>527</v>
      </c>
      <c r="R8" s="2">
        <v>6200000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77">
        <f t="shared" si="2"/>
        <v>0</v>
      </c>
      <c r="F9" s="78" t="e">
        <f t="shared" si="3"/>
        <v>#DIV/0!</v>
      </c>
      <c r="G9" s="78" t="e">
        <f t="shared" si="4"/>
        <v>#DIV/0!</v>
      </c>
      <c r="H9" s="78" t="e">
        <f t="shared" si="5"/>
        <v>#DIV/0!</v>
      </c>
      <c r="I9" s="78">
        <f t="shared" si="6"/>
        <v>0</v>
      </c>
      <c r="J9" s="78">
        <f t="shared" si="7"/>
        <v>0</v>
      </c>
      <c r="O9">
        <v>0</v>
      </c>
      <c r="P9">
        <f t="shared" si="10"/>
        <v>0</v>
      </c>
      <c r="Q9">
        <f t="shared" ref="Q9:Q10" si="11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77">
        <f t="shared" si="2"/>
        <v>0</v>
      </c>
      <c r="F10" s="78" t="e">
        <f t="shared" si="3"/>
        <v>#DIV/0!</v>
      </c>
      <c r="G10" s="78" t="e">
        <f t="shared" si="4"/>
        <v>#DIV/0!</v>
      </c>
      <c r="H10" s="78" t="e">
        <f t="shared" si="5"/>
        <v>#DIV/0!</v>
      </c>
      <c r="I10" s="78">
        <f t="shared" si="6"/>
        <v>0</v>
      </c>
      <c r="J10" s="78">
        <f t="shared" si="7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77">
        <f t="shared" si="2"/>
        <v>0</v>
      </c>
      <c r="F11" s="78" t="e">
        <f t="shared" si="3"/>
        <v>#DIV/0!</v>
      </c>
      <c r="G11" s="78" t="e">
        <f t="shared" si="4"/>
        <v>#DIV/0!</v>
      </c>
      <c r="H11" s="78" t="e">
        <f t="shared" si="5"/>
        <v>#DIV/0!</v>
      </c>
      <c r="I11" s="78">
        <f t="shared" si="6"/>
        <v>0</v>
      </c>
      <c r="J11" s="78">
        <f t="shared" si="7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77">
        <f t="shared" si="2"/>
        <v>0</v>
      </c>
      <c r="F12" s="78" t="e">
        <f t="shared" si="3"/>
        <v>#DIV/0!</v>
      </c>
      <c r="G12" s="78" t="e">
        <f t="shared" si="4"/>
        <v>#DIV/0!</v>
      </c>
      <c r="H12" s="78" t="e">
        <f t="shared" si="5"/>
        <v>#DIV/0!</v>
      </c>
      <c r="I12" s="78">
        <f t="shared" si="6"/>
        <v>0</v>
      </c>
      <c r="J12" s="78">
        <f t="shared" si="7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>B13*1.1</f>
        <v>0</v>
      </c>
      <c r="D13" s="4">
        <f t="shared" si="1"/>
        <v>0</v>
      </c>
      <c r="E13" s="77">
        <f t="shared" si="2"/>
        <v>0</v>
      </c>
      <c r="F13" s="78" t="e">
        <f t="shared" si="3"/>
        <v>#DIV/0!</v>
      </c>
      <c r="G13" s="78" t="e">
        <f t="shared" si="4"/>
        <v>#DIV/0!</v>
      </c>
      <c r="H13" s="78" t="e">
        <f t="shared" si="5"/>
        <v>#DIV/0!</v>
      </c>
      <c r="I13" s="78">
        <f t="shared" si="6"/>
        <v>0</v>
      </c>
      <c r="J13" s="78">
        <f t="shared" si="7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77">
        <f t="shared" si="2"/>
        <v>0</v>
      </c>
      <c r="F14" s="78" t="e">
        <f t="shared" si="3"/>
        <v>#DIV/0!</v>
      </c>
      <c r="G14" s="78" t="e">
        <f t="shared" si="4"/>
        <v>#DIV/0!</v>
      </c>
      <c r="H14" s="78" t="e">
        <f t="shared" si="5"/>
        <v>#DIV/0!</v>
      </c>
      <c r="I14" s="78">
        <f t="shared" si="6"/>
        <v>0</v>
      </c>
      <c r="J14" s="78">
        <f t="shared" si="7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77">
        <f t="shared" si="2"/>
        <v>0</v>
      </c>
      <c r="F15" s="78" t="e">
        <f t="shared" si="3"/>
        <v>#DIV/0!</v>
      </c>
      <c r="G15" s="78" t="e">
        <f t="shared" si="4"/>
        <v>#DIV/0!</v>
      </c>
      <c r="H15" s="78" t="e">
        <f t="shared" si="5"/>
        <v>#DIV/0!</v>
      </c>
      <c r="I15" s="78">
        <f t="shared" si="6"/>
        <v>0</v>
      </c>
      <c r="J15" s="78">
        <f t="shared" si="7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77">
        <f t="shared" si="2"/>
        <v>0</v>
      </c>
      <c r="F16" s="78" t="e">
        <f t="shared" ref="F16" si="14">ROUND((E16/B16),0)</f>
        <v>#DIV/0!</v>
      </c>
      <c r="G16" s="78" t="e">
        <f t="shared" ref="G16" si="15">ROUND((E16/C16),0)</f>
        <v>#DIV/0!</v>
      </c>
      <c r="H16" s="78" t="e">
        <f t="shared" ref="H16" si="16">ROUND((E16/D16),0)</f>
        <v>#DIV/0!</v>
      </c>
      <c r="I16" s="78">
        <f t="shared" ref="I16" si="17">T16</f>
        <v>0</v>
      </c>
      <c r="J16" s="78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si="9"/>
        <v>0</v>
      </c>
      <c r="D17" s="4">
        <f t="shared" ref="D17:D21" si="22">C17*1.2</f>
        <v>0</v>
      </c>
      <c r="E17" s="77">
        <f t="shared" ref="E17:E21" si="23">R17</f>
        <v>0</v>
      </c>
      <c r="F17" s="78" t="e">
        <f t="shared" ref="F17" si="24">ROUND((E17/B17),0)</f>
        <v>#DIV/0!</v>
      </c>
      <c r="G17" s="78" t="e">
        <f t="shared" ref="G17" si="25">ROUND((E17/C17),0)</f>
        <v>#DIV/0!</v>
      </c>
      <c r="H17" s="78" t="e">
        <f t="shared" ref="H17" si="26">ROUND((E17/D17),0)</f>
        <v>#DIV/0!</v>
      </c>
      <c r="I17" s="78">
        <f t="shared" ref="I17" si="27">T17</f>
        <v>0</v>
      </c>
      <c r="J17" s="78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9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9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si="9"/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9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H23" s="10" t="s">
        <v>88</v>
      </c>
    </row>
    <row r="24" spans="1:19" s="10" customFormat="1" x14ac:dyDescent="0.25">
      <c r="F24" s="73"/>
    </row>
    <row r="25" spans="1:19" s="10" customFormat="1" x14ac:dyDescent="0.25">
      <c r="F25" s="57" t="s">
        <v>70</v>
      </c>
      <c r="G25" s="57">
        <v>0</v>
      </c>
      <c r="O25" s="10" t="s">
        <v>95</v>
      </c>
    </row>
    <row r="26" spans="1:19" s="10" customFormat="1" x14ac:dyDescent="0.25">
      <c r="F26" s="57" t="s">
        <v>84</v>
      </c>
      <c r="G26" s="57">
        <v>431</v>
      </c>
      <c r="H26" s="10">
        <f>40*10.764</f>
        <v>430.55999999999995</v>
      </c>
      <c r="O26" s="10" t="s">
        <v>94</v>
      </c>
      <c r="P26" s="10">
        <v>386</v>
      </c>
    </row>
    <row r="27" spans="1:19" s="10" customFormat="1" x14ac:dyDescent="0.25">
      <c r="F27" s="57" t="s">
        <v>85</v>
      </c>
      <c r="G27" s="57">
        <v>97</v>
      </c>
      <c r="H27" s="10">
        <f>9*10.764</f>
        <v>96.875999999999991</v>
      </c>
      <c r="O27" s="10" t="s">
        <v>96</v>
      </c>
      <c r="P27" s="10">
        <v>60</v>
      </c>
    </row>
    <row r="28" spans="1:19" s="10" customFormat="1" x14ac:dyDescent="0.25">
      <c r="C28" s="72" t="s">
        <v>74</v>
      </c>
      <c r="D28" s="72" t="s">
        <v>90</v>
      </c>
      <c r="F28" s="57" t="s">
        <v>86</v>
      </c>
      <c r="G28" s="57">
        <f>G27+G26</f>
        <v>528</v>
      </c>
      <c r="I28" s="10" t="s">
        <v>89</v>
      </c>
      <c r="O28" s="10" t="s">
        <v>97</v>
      </c>
      <c r="P28" s="10">
        <v>60</v>
      </c>
    </row>
    <row r="29" spans="1:19" s="10" customFormat="1" x14ac:dyDescent="0.25">
      <c r="C29" s="72" t="s">
        <v>1</v>
      </c>
      <c r="D29" s="72">
        <v>3097900</v>
      </c>
      <c r="F29" s="57" t="s">
        <v>71</v>
      </c>
      <c r="G29" s="57">
        <f>G28*1.1</f>
        <v>580.80000000000007</v>
      </c>
      <c r="H29" s="10">
        <f>53.9*10.764</f>
        <v>580.17959999999994</v>
      </c>
      <c r="I29" s="10">
        <f>H29/G28</f>
        <v>1.0988249999999999</v>
      </c>
      <c r="P29" s="10">
        <f>SUM(P26:P28)</f>
        <v>506</v>
      </c>
    </row>
    <row r="30" spans="1:19" s="10" customFormat="1" x14ac:dyDescent="0.25">
      <c r="C30" s="10" t="s">
        <v>91</v>
      </c>
      <c r="D30" s="10">
        <v>216900</v>
      </c>
      <c r="F30" s="57" t="s">
        <v>72</v>
      </c>
      <c r="G30" s="57">
        <v>9500</v>
      </c>
      <c r="I30" s="10" t="s">
        <v>98</v>
      </c>
    </row>
    <row r="31" spans="1:19" s="10" customFormat="1" x14ac:dyDescent="0.25">
      <c r="C31" s="74" t="s">
        <v>92</v>
      </c>
      <c r="D31" s="74">
        <v>30000</v>
      </c>
      <c r="F31" s="74" t="s">
        <v>73</v>
      </c>
      <c r="G31" s="74">
        <f>G30*G28</f>
        <v>5016000</v>
      </c>
    </row>
    <row r="32" spans="1:19" s="10" customFormat="1" x14ac:dyDescent="0.25">
      <c r="C32" s="74" t="s">
        <v>93</v>
      </c>
      <c r="D32" s="74">
        <f>D31+D30+D29</f>
        <v>3344800</v>
      </c>
      <c r="F32" s="74" t="s">
        <v>23</v>
      </c>
      <c r="G32" s="74">
        <f>G31*90%</f>
        <v>4514400</v>
      </c>
    </row>
    <row r="33" spans="3:7" s="10" customFormat="1" x14ac:dyDescent="0.25">
      <c r="C33" s="74"/>
      <c r="D33" s="74"/>
      <c r="F33" s="74" t="s">
        <v>24</v>
      </c>
      <c r="G33" s="74">
        <f>G31*80%</f>
        <v>4012800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>
      <selection activeCell="L38" sqref="L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2023-12-25T09:52:40Z</dcterms:modified>
</cp:coreProperties>
</file>