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I33" i="2"/>
  <c r="J7" i="2"/>
  <c r="I34" i="2"/>
  <c r="I32" i="2"/>
  <c r="C36" i="2"/>
  <c r="C4" i="2"/>
  <c r="I31" i="2"/>
  <c r="I7" i="2"/>
  <c r="K7" i="2" s="1"/>
  <c r="L7" i="2" s="1"/>
  <c r="H7" i="2"/>
  <c r="Q31" i="2"/>
  <c r="S7" i="2"/>
  <c r="S27" i="2" s="1"/>
  <c r="Q7" i="2"/>
  <c r="G11" i="1"/>
  <c r="G9" i="1"/>
  <c r="M26" i="2"/>
  <c r="H26" i="2"/>
  <c r="I26" i="2" s="1"/>
  <c r="J26" i="2" s="1"/>
  <c r="K26" i="2" s="1"/>
  <c r="L26" i="2" s="1"/>
  <c r="M25" i="2"/>
  <c r="H25" i="2"/>
  <c r="I25" i="2" s="1"/>
  <c r="J25" i="2" s="1"/>
  <c r="K25" i="2" s="1"/>
  <c r="L25" i="2" s="1"/>
  <c r="M24" i="2"/>
  <c r="H24" i="2"/>
  <c r="I24" i="2" s="1"/>
  <c r="J24" i="2" s="1"/>
  <c r="K24" i="2" s="1"/>
  <c r="L24" i="2" s="1"/>
  <c r="M23" i="2"/>
  <c r="H23" i="2"/>
  <c r="I23" i="2" s="1"/>
  <c r="J23" i="2" s="1"/>
  <c r="K23" i="2" s="1"/>
  <c r="L23" i="2" s="1"/>
  <c r="M22" i="2"/>
  <c r="H22" i="2"/>
  <c r="I22" i="2" s="1"/>
  <c r="J22" i="2" s="1"/>
  <c r="K22" i="2" s="1"/>
  <c r="L22" i="2" s="1"/>
  <c r="M21" i="2"/>
  <c r="H21" i="2"/>
  <c r="I21" i="2" s="1"/>
  <c r="J21" i="2" s="1"/>
  <c r="K21" i="2" s="1"/>
  <c r="L21" i="2" s="1"/>
  <c r="M20" i="2"/>
  <c r="H20" i="2"/>
  <c r="I20" i="2" s="1"/>
  <c r="J20" i="2" s="1"/>
  <c r="K20" i="2" s="1"/>
  <c r="L20" i="2" s="1"/>
  <c r="M19" i="2"/>
  <c r="H19" i="2"/>
  <c r="I19" i="2" s="1"/>
  <c r="J19" i="2" s="1"/>
  <c r="K19" i="2" s="1"/>
  <c r="L19" i="2" s="1"/>
  <c r="M18" i="2"/>
  <c r="H18" i="2"/>
  <c r="I18" i="2" s="1"/>
  <c r="J18" i="2" s="1"/>
  <c r="K18" i="2" s="1"/>
  <c r="L18" i="2" s="1"/>
  <c r="M17" i="2"/>
  <c r="H17" i="2"/>
  <c r="I17" i="2" s="1"/>
  <c r="J17" i="2" s="1"/>
  <c r="K17" i="2" s="1"/>
  <c r="L17" i="2" s="1"/>
  <c r="M16" i="2"/>
  <c r="H16" i="2"/>
  <c r="I16" i="2" s="1"/>
  <c r="J16" i="2" s="1"/>
  <c r="K16" i="2" s="1"/>
  <c r="L16" i="2" s="1"/>
  <c r="M15" i="2"/>
  <c r="H15" i="2"/>
  <c r="I15" i="2" s="1"/>
  <c r="J15" i="2" s="1"/>
  <c r="K15" i="2" s="1"/>
  <c r="L15" i="2" s="1"/>
  <c r="M14" i="2"/>
  <c r="H14" i="2"/>
  <c r="I14" i="2" s="1"/>
  <c r="J14" i="2" s="1"/>
  <c r="K14" i="2" s="1"/>
  <c r="L14" i="2" s="1"/>
  <c r="M13" i="2"/>
  <c r="H13" i="2"/>
  <c r="I13" i="2" s="1"/>
  <c r="J13" i="2" s="1"/>
  <c r="K13" i="2" s="1"/>
  <c r="L13" i="2" s="1"/>
  <c r="M12" i="2"/>
  <c r="H12" i="2"/>
  <c r="I12" i="2" s="1"/>
  <c r="J12" i="2" s="1"/>
  <c r="K12" i="2" s="1"/>
  <c r="L12" i="2" s="1"/>
  <c r="M11" i="2"/>
  <c r="H11" i="2"/>
  <c r="I11" i="2" s="1"/>
  <c r="J11" i="2" s="1"/>
  <c r="K11" i="2" s="1"/>
  <c r="L11" i="2" s="1"/>
  <c r="M10" i="2"/>
  <c r="H10" i="2"/>
  <c r="I10" i="2" s="1"/>
  <c r="J10" i="2" s="1"/>
  <c r="K10" i="2" s="1"/>
  <c r="L10" i="2" s="1"/>
  <c r="M9" i="2"/>
  <c r="H9" i="2"/>
  <c r="I9" i="2" s="1"/>
  <c r="J9" i="2" s="1"/>
  <c r="K9" i="2" s="1"/>
  <c r="L9" i="2" s="1"/>
  <c r="M8" i="2"/>
  <c r="H8" i="2"/>
  <c r="I8" i="2" s="1"/>
  <c r="J8" i="2" s="1"/>
  <c r="K8" i="2" s="1"/>
  <c r="L8" i="2" s="1"/>
  <c r="M7" i="2"/>
  <c r="C33" i="2"/>
  <c r="D3" i="2"/>
  <c r="M27" i="2" l="1"/>
  <c r="L27" i="2"/>
  <c r="C34" i="2" l="1"/>
  <c r="C35" i="2" l="1"/>
  <c r="C39" i="2" s="1"/>
  <c r="Q32" i="2"/>
  <c r="Q33" i="2" s="1"/>
  <c r="C37" i="2"/>
  <c r="E12" i="1" l="1"/>
  <c r="E11" i="1"/>
  <c r="C11" i="1"/>
  <c r="E9" i="1"/>
  <c r="C9" i="1"/>
</calcChain>
</file>

<file path=xl/sharedStrings.xml><?xml version="1.0" encoding="utf-8"?>
<sst xmlns="http://schemas.openxmlformats.org/spreadsheetml/2006/main" count="34" uniqueCount="32">
  <si>
    <t>Plot</t>
  </si>
  <si>
    <t>G.No</t>
  </si>
  <si>
    <t>Ozar</t>
  </si>
  <si>
    <t>Taluka - Niphad</t>
  </si>
  <si>
    <t>Ground Floor</t>
  </si>
  <si>
    <t>Net BU</t>
  </si>
  <si>
    <t>Plot Area</t>
  </si>
  <si>
    <t>Land Value</t>
  </si>
  <si>
    <t>land area</t>
  </si>
  <si>
    <t>Rate</t>
  </si>
  <si>
    <t xml:space="preserve"> Value</t>
  </si>
  <si>
    <t>Structure Value</t>
  </si>
  <si>
    <t>Items</t>
  </si>
  <si>
    <t>Built Up Area In             Sq. M.</t>
  </si>
  <si>
    <t>Year Of Const.</t>
  </si>
  <si>
    <t>Valuation Year</t>
  </si>
  <si>
    <t>Total Life of Structure</t>
  </si>
  <si>
    <t>Full Rate</t>
  </si>
  <si>
    <t>Age Of Build.</t>
  </si>
  <si>
    <t>% of the depreciation rate to be deducted</t>
  </si>
  <si>
    <t>% Value</t>
  </si>
  <si>
    <t>Final Depreciated Rate to be considered</t>
  </si>
  <si>
    <t>Final Depreciated Value to be considered</t>
  </si>
  <si>
    <t>Insurance Value / Full Value</t>
  </si>
  <si>
    <t>bua</t>
  </si>
  <si>
    <t>Normal Case</t>
  </si>
  <si>
    <t>Total Value</t>
  </si>
  <si>
    <t>Realisable Value</t>
  </si>
  <si>
    <t>Value</t>
  </si>
  <si>
    <t>Insurance Value</t>
  </si>
  <si>
    <t>Rental</t>
  </si>
  <si>
    <t>55L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</si>
</sst>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 shrinkToFi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6" fillId="2" borderId="1" xfId="0" applyNumberFormat="1" applyFont="1" applyFill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0" fontId="6" fillId="0" borderId="1" xfId="0" applyFont="1" applyBorder="1"/>
    <xf numFmtId="4" fontId="4" fillId="0" borderId="1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4" fontId="3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 wrapText="1" shrinkToFit="1"/>
    </xf>
    <xf numFmtId="0" fontId="5" fillId="0" borderId="3" xfId="0" applyFont="1" applyBorder="1" applyAlignment="1">
      <alignment horizontal="center" vertical="top" wrapText="1" shrinkToFit="1"/>
    </xf>
    <xf numFmtId="0" fontId="8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center" vertical="top" wrapText="1" shrinkToFit="1"/>
    </xf>
    <xf numFmtId="0" fontId="10" fillId="0" borderId="1" xfId="0" applyFont="1" applyBorder="1"/>
    <xf numFmtId="0" fontId="2" fillId="0" borderId="4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" fontId="11" fillId="2" borderId="5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7" xfId="0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right" wrapText="1"/>
    </xf>
    <xf numFmtId="0" fontId="4" fillId="0" borderId="1" xfId="0" applyFont="1" applyBorder="1" applyAlignment="1">
      <alignment vertical="top"/>
    </xf>
    <xf numFmtId="0" fontId="11" fillId="0" borderId="8" xfId="0" applyFont="1" applyBorder="1" applyAlignment="1">
      <alignment vertical="top" wrapText="1"/>
    </xf>
    <xf numFmtId="0" fontId="4" fillId="0" borderId="0" xfId="0" applyFont="1" applyAlignment="1">
      <alignment vertical="top"/>
    </xf>
    <xf numFmtId="4" fontId="2" fillId="0" borderId="5" xfId="0" applyNumberFormat="1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horizontal="right" wrapText="1"/>
    </xf>
    <xf numFmtId="0" fontId="6" fillId="0" borderId="0" xfId="0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4" fontId="4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wrapText="1"/>
    </xf>
    <xf numFmtId="3" fontId="2" fillId="0" borderId="0" xfId="0" applyNumberFormat="1" applyFont="1"/>
    <xf numFmtId="4" fontId="6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1" fontId="2" fillId="0" borderId="0" xfId="0" applyNumberFormat="1" applyFont="1"/>
    <xf numFmtId="0" fontId="2" fillId="0" borderId="0" xfId="0" applyFont="1" applyAlignment="1">
      <alignment horizontal="right" vertical="top" wrapText="1"/>
    </xf>
    <xf numFmtId="2" fontId="4" fillId="0" borderId="0" xfId="0" applyNumberFormat="1" applyFont="1"/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4" fontId="4" fillId="0" borderId="0" xfId="0" applyNumberFormat="1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1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center" wrapText="1"/>
    </xf>
    <xf numFmtId="4" fontId="13" fillId="0" borderId="0" xfId="0" applyNumberFormat="1" applyFont="1" applyAlignment="1">
      <alignment wrapText="1"/>
    </xf>
    <xf numFmtId="4" fontId="1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9" fontId="2" fillId="0" borderId="0" xfId="0" applyNumberFormat="1" applyFont="1" applyAlignment="1">
      <alignment wrapText="1"/>
    </xf>
    <xf numFmtId="10" fontId="2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4" fontId="0" fillId="0" borderId="0" xfId="0" applyNumberFormat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9" sqref="G9"/>
    </sheetView>
  </sheetViews>
  <sheetFormatPr defaultRowHeight="15" x14ac:dyDescent="0.25"/>
  <cols>
    <col min="1" max="1" width="14.85546875" bestFit="1" customWidth="1"/>
    <col min="5" max="5" width="12.5703125" bestFit="1" customWidth="1"/>
  </cols>
  <sheetData>
    <row r="1" spans="1:7" x14ac:dyDescent="0.25">
      <c r="A1" t="s">
        <v>0</v>
      </c>
      <c r="B1">
        <v>49</v>
      </c>
      <c r="D1">
        <v>2009</v>
      </c>
    </row>
    <row r="2" spans="1:7" x14ac:dyDescent="0.25">
      <c r="A2" t="s">
        <v>1</v>
      </c>
      <c r="B2">
        <v>2326</v>
      </c>
    </row>
    <row r="3" spans="1:7" x14ac:dyDescent="0.25">
      <c r="A3" t="s">
        <v>2</v>
      </c>
    </row>
    <row r="4" spans="1:7" x14ac:dyDescent="0.25">
      <c r="A4" t="s">
        <v>3</v>
      </c>
    </row>
    <row r="8" spans="1:7" x14ac:dyDescent="0.25">
      <c r="A8" t="s">
        <v>4</v>
      </c>
    </row>
    <row r="9" spans="1:7" x14ac:dyDescent="0.25">
      <c r="A9" t="s">
        <v>5</v>
      </c>
      <c r="B9">
        <v>102.554</v>
      </c>
      <c r="C9">
        <f>B9*10.764</f>
        <v>1103.8912559999999</v>
      </c>
      <c r="D9">
        <v>2000</v>
      </c>
      <c r="E9">
        <f>D9*C9</f>
        <v>2207782.5119999996</v>
      </c>
      <c r="G9">
        <f>D9*10.764</f>
        <v>21528</v>
      </c>
    </row>
    <row r="11" spans="1:7" x14ac:dyDescent="0.25">
      <c r="A11" t="s">
        <v>6</v>
      </c>
      <c r="B11">
        <v>278.70999999999998</v>
      </c>
      <c r="C11">
        <f>B11*10.764</f>
        <v>3000.0344399999994</v>
      </c>
      <c r="D11">
        <v>1500</v>
      </c>
      <c r="E11">
        <f>D11*C11</f>
        <v>4500051.6599999992</v>
      </c>
      <c r="G11">
        <f>D11*10.764</f>
        <v>16145.999999999998</v>
      </c>
    </row>
    <row r="12" spans="1:7" x14ac:dyDescent="0.25">
      <c r="E12" s="1">
        <f>SUM(E9:E11)</f>
        <v>6707834.1719999984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workbookViewId="0">
      <selection activeCell="J38" sqref="J38"/>
    </sheetView>
  </sheetViews>
  <sheetFormatPr defaultRowHeight="15" x14ac:dyDescent="0.25"/>
  <cols>
    <col min="2" max="2" width="18.5703125" customWidth="1"/>
    <col min="3" max="3" width="13.42578125" bestFit="1" customWidth="1"/>
    <col min="6" max="7" width="11.28515625" bestFit="1" customWidth="1"/>
    <col min="9" max="9" width="11.28515625" bestFit="1" customWidth="1"/>
    <col min="12" max="13" width="11.28515625" bestFit="1" customWidth="1"/>
    <col min="17" max="17" width="12.5703125" bestFit="1" customWidth="1"/>
  </cols>
  <sheetData>
    <row r="1" spans="1:19" ht="33" x14ac:dyDescent="0.3">
      <c r="A1" s="2"/>
      <c r="B1" s="3" t="s">
        <v>7</v>
      </c>
      <c r="C1" s="4"/>
      <c r="D1" s="4"/>
      <c r="E1" s="4"/>
      <c r="F1" s="5"/>
      <c r="G1" s="5"/>
      <c r="H1" s="5"/>
      <c r="I1" s="4"/>
      <c r="J1" s="5"/>
      <c r="K1" s="4"/>
      <c r="L1" s="5"/>
      <c r="M1" s="5"/>
      <c r="N1" s="5"/>
    </row>
    <row r="2" spans="1:19" ht="16.5" x14ac:dyDescent="0.3">
      <c r="A2" s="2"/>
      <c r="B2" s="6" t="s">
        <v>8</v>
      </c>
      <c r="C2" s="4">
        <v>278.70999999999998</v>
      </c>
      <c r="D2" s="4"/>
      <c r="E2" s="7"/>
      <c r="F2" s="7"/>
      <c r="G2" s="8"/>
      <c r="H2" s="4"/>
      <c r="I2" s="4"/>
      <c r="J2" s="5"/>
      <c r="K2" s="4"/>
      <c r="L2" s="5"/>
      <c r="M2" s="5"/>
      <c r="N2" s="5"/>
    </row>
    <row r="3" spans="1:19" ht="16.5" x14ac:dyDescent="0.3">
      <c r="A3" s="2"/>
      <c r="B3" s="9" t="s">
        <v>9</v>
      </c>
      <c r="C3" s="10">
        <v>16000</v>
      </c>
      <c r="D3" s="11">
        <f>C3/10.764</f>
        <v>1486.4362690449648</v>
      </c>
      <c r="E3" s="12"/>
      <c r="F3" s="12"/>
      <c r="G3" s="13"/>
      <c r="H3" s="4"/>
      <c r="I3" s="4"/>
      <c r="J3" s="5"/>
      <c r="K3" s="4"/>
      <c r="L3" s="5"/>
      <c r="M3" s="5"/>
      <c r="N3" s="5"/>
    </row>
    <row r="4" spans="1:19" ht="16.5" x14ac:dyDescent="0.3">
      <c r="A4" s="2"/>
      <c r="B4" s="14" t="s">
        <v>10</v>
      </c>
      <c r="C4" s="15">
        <f>ROUND((C2*C3),0)</f>
        <v>4459360</v>
      </c>
      <c r="D4" s="4"/>
      <c r="E4" s="4"/>
      <c r="F4" s="16"/>
      <c r="G4" s="16"/>
      <c r="H4" s="5"/>
      <c r="I4" s="4"/>
      <c r="J4" s="5"/>
      <c r="K4" s="4"/>
      <c r="L4" s="5"/>
      <c r="M4" s="5"/>
      <c r="N4" s="5"/>
    </row>
    <row r="5" spans="1:19" ht="33" x14ac:dyDescent="0.3">
      <c r="A5" s="2"/>
      <c r="B5" s="3" t="s">
        <v>11</v>
      </c>
      <c r="C5" s="4"/>
      <c r="D5" s="4"/>
      <c r="E5" s="4"/>
      <c r="F5" s="5"/>
      <c r="G5" s="5"/>
      <c r="H5" s="5"/>
      <c r="I5" s="4"/>
      <c r="J5" s="5"/>
      <c r="K5" s="4"/>
      <c r="L5" s="5"/>
      <c r="M5" s="5"/>
      <c r="N5" s="5"/>
      <c r="Q5">
        <v>278.73</v>
      </c>
      <c r="S5">
        <v>2023</v>
      </c>
    </row>
    <row r="6" spans="1:19" ht="90.75" thickBot="1" x14ac:dyDescent="0.3">
      <c r="A6" s="17"/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20" t="s">
        <v>17</v>
      </c>
      <c r="H6" s="21" t="s">
        <v>18</v>
      </c>
      <c r="I6" s="22" t="s">
        <v>19</v>
      </c>
      <c r="J6" s="22" t="s">
        <v>20</v>
      </c>
      <c r="K6" s="21" t="s">
        <v>21</v>
      </c>
      <c r="L6" s="21" t="s">
        <v>22</v>
      </c>
      <c r="M6" s="21" t="s">
        <v>23</v>
      </c>
      <c r="N6" s="17"/>
      <c r="Q6">
        <v>16000</v>
      </c>
      <c r="S6">
        <v>2009</v>
      </c>
    </row>
    <row r="7" spans="1:19" ht="17.25" thickBot="1" x14ac:dyDescent="0.35">
      <c r="A7" s="2"/>
      <c r="B7" s="23" t="s">
        <v>24</v>
      </c>
      <c r="C7" s="24">
        <v>102.554</v>
      </c>
      <c r="D7" s="25">
        <v>2009</v>
      </c>
      <c r="E7" s="25">
        <v>2023</v>
      </c>
      <c r="F7" s="25">
        <v>60</v>
      </c>
      <c r="G7" s="26">
        <v>21000</v>
      </c>
      <c r="H7" s="27">
        <f>E7-D7</f>
        <v>14</v>
      </c>
      <c r="I7" s="28">
        <f>IF(H7&gt;=5,90*H7/F7,0)</f>
        <v>21</v>
      </c>
      <c r="J7" s="11">
        <f>G7/100*I7</f>
        <v>4410</v>
      </c>
      <c r="K7" s="11">
        <f>ROUND((G7-J7),0)</f>
        <v>16590</v>
      </c>
      <c r="L7" s="11">
        <f>ROUND((K7*C7),0)</f>
        <v>1701371</v>
      </c>
      <c r="M7" s="11">
        <f>ROUND((C7*G7),0)</f>
        <v>2153634</v>
      </c>
      <c r="N7" s="5"/>
      <c r="Q7">
        <f>Q6*Q5</f>
        <v>4459680</v>
      </c>
      <c r="S7">
        <f>S5-S6</f>
        <v>14</v>
      </c>
    </row>
    <row r="8" spans="1:19" ht="17.25" hidden="1" thickBot="1" x14ac:dyDescent="0.35">
      <c r="A8" s="17"/>
      <c r="B8" s="23"/>
      <c r="C8" s="29">
        <v>0</v>
      </c>
      <c r="D8" s="25">
        <v>0</v>
      </c>
      <c r="E8" s="25">
        <v>2023</v>
      </c>
      <c r="F8" s="25">
        <v>60</v>
      </c>
      <c r="G8" s="30">
        <v>0</v>
      </c>
      <c r="H8" s="27">
        <f t="shared" ref="H8:H26" si="0">E8-D8</f>
        <v>2023</v>
      </c>
      <c r="I8" s="28">
        <f t="shared" ref="I8:I26" si="1">IF(H8&gt;=5,90*H8/F8,0)</f>
        <v>3034.5</v>
      </c>
      <c r="J8" s="11">
        <f t="shared" ref="J8:J26" si="2">G8/100*I8</f>
        <v>0</v>
      </c>
      <c r="K8" s="11">
        <f t="shared" ref="K8:K26" si="3">ROUND((G8-J8),0)</f>
        <v>0</v>
      </c>
      <c r="L8" s="11">
        <f t="shared" ref="L8:L26" si="4">ROUND((K8*C8),0)</f>
        <v>0</v>
      </c>
      <c r="M8" s="11">
        <f t="shared" ref="M8:M26" si="5">ROUND((C8*G8),0)</f>
        <v>0</v>
      </c>
      <c r="N8" s="5"/>
    </row>
    <row r="9" spans="1:19" ht="17.25" hidden="1" thickBot="1" x14ac:dyDescent="0.35">
      <c r="A9" s="2"/>
      <c r="B9" s="23"/>
      <c r="C9" s="29">
        <v>0</v>
      </c>
      <c r="D9" s="25">
        <v>0</v>
      </c>
      <c r="E9" s="25">
        <v>2023</v>
      </c>
      <c r="F9" s="25">
        <v>60</v>
      </c>
      <c r="G9" s="30">
        <v>0</v>
      </c>
      <c r="H9" s="27">
        <f t="shared" si="0"/>
        <v>2023</v>
      </c>
      <c r="I9" s="28">
        <f t="shared" si="1"/>
        <v>3034.5</v>
      </c>
      <c r="J9" s="11">
        <f t="shared" si="2"/>
        <v>0</v>
      </c>
      <c r="K9" s="11">
        <f t="shared" si="3"/>
        <v>0</v>
      </c>
      <c r="L9" s="11">
        <f t="shared" si="4"/>
        <v>0</v>
      </c>
      <c r="M9" s="11">
        <f t="shared" si="5"/>
        <v>0</v>
      </c>
      <c r="N9" s="31"/>
    </row>
    <row r="10" spans="1:19" ht="17.25" hidden="1" thickBot="1" x14ac:dyDescent="0.35">
      <c r="A10" s="17"/>
      <c r="B10" s="32"/>
      <c r="C10" s="29">
        <v>0</v>
      </c>
      <c r="D10" s="25">
        <v>0</v>
      </c>
      <c r="E10" s="25">
        <v>2023</v>
      </c>
      <c r="F10" s="25">
        <v>60</v>
      </c>
      <c r="G10" s="30">
        <v>0</v>
      </c>
      <c r="H10" s="27">
        <f t="shared" si="0"/>
        <v>2023</v>
      </c>
      <c r="I10" s="28">
        <f t="shared" si="1"/>
        <v>3034.5</v>
      </c>
      <c r="J10" s="11">
        <f t="shared" si="2"/>
        <v>0</v>
      </c>
      <c r="K10" s="11">
        <f t="shared" si="3"/>
        <v>0</v>
      </c>
      <c r="L10" s="11">
        <f t="shared" si="4"/>
        <v>0</v>
      </c>
      <c r="M10" s="11">
        <f t="shared" si="5"/>
        <v>0</v>
      </c>
      <c r="N10" s="33"/>
    </row>
    <row r="11" spans="1:19" ht="17.25" hidden="1" thickBot="1" x14ac:dyDescent="0.35">
      <c r="A11" s="2"/>
      <c r="B11" s="32"/>
      <c r="C11" s="29">
        <v>0</v>
      </c>
      <c r="D11" s="25">
        <v>0</v>
      </c>
      <c r="E11" s="25">
        <v>2023</v>
      </c>
      <c r="F11" s="25">
        <v>60</v>
      </c>
      <c r="G11" s="30">
        <v>0</v>
      </c>
      <c r="H11" s="27">
        <f t="shared" si="0"/>
        <v>2023</v>
      </c>
      <c r="I11" s="28">
        <f t="shared" si="1"/>
        <v>3034.5</v>
      </c>
      <c r="J11" s="11">
        <f t="shared" si="2"/>
        <v>0</v>
      </c>
      <c r="K11" s="11">
        <f t="shared" si="3"/>
        <v>0</v>
      </c>
      <c r="L11" s="11">
        <f t="shared" si="4"/>
        <v>0</v>
      </c>
      <c r="M11" s="11">
        <f t="shared" si="5"/>
        <v>0</v>
      </c>
      <c r="N11" s="33"/>
    </row>
    <row r="12" spans="1:19" ht="17.25" hidden="1" thickBot="1" x14ac:dyDescent="0.35">
      <c r="A12" s="2"/>
      <c r="B12" s="32"/>
      <c r="C12" s="29">
        <v>0</v>
      </c>
      <c r="D12" s="25">
        <v>0</v>
      </c>
      <c r="E12" s="25">
        <v>2023</v>
      </c>
      <c r="F12" s="25">
        <v>60</v>
      </c>
      <c r="G12" s="30">
        <v>0</v>
      </c>
      <c r="H12" s="27">
        <f t="shared" si="0"/>
        <v>2023</v>
      </c>
      <c r="I12" s="28">
        <f t="shared" si="1"/>
        <v>3034.5</v>
      </c>
      <c r="J12" s="11">
        <f t="shared" si="2"/>
        <v>0</v>
      </c>
      <c r="K12" s="11">
        <f t="shared" si="3"/>
        <v>0</v>
      </c>
      <c r="L12" s="11">
        <f t="shared" si="4"/>
        <v>0</v>
      </c>
      <c r="M12" s="11">
        <f t="shared" si="5"/>
        <v>0</v>
      </c>
      <c r="N12" s="33"/>
    </row>
    <row r="13" spans="1:19" ht="17.25" hidden="1" thickBot="1" x14ac:dyDescent="0.35">
      <c r="A13" s="17"/>
      <c r="B13" s="32"/>
      <c r="C13" s="34">
        <v>0</v>
      </c>
      <c r="D13" s="25">
        <v>0</v>
      </c>
      <c r="E13" s="25">
        <v>2023</v>
      </c>
      <c r="F13" s="25">
        <v>60</v>
      </c>
      <c r="G13" s="30">
        <v>0</v>
      </c>
      <c r="H13" s="27">
        <f t="shared" si="0"/>
        <v>2023</v>
      </c>
      <c r="I13" s="28">
        <f t="shared" si="1"/>
        <v>3034.5</v>
      </c>
      <c r="J13" s="11">
        <f t="shared" si="2"/>
        <v>0</v>
      </c>
      <c r="K13" s="11">
        <f t="shared" si="3"/>
        <v>0</v>
      </c>
      <c r="L13" s="11">
        <f t="shared" si="4"/>
        <v>0</v>
      </c>
      <c r="M13" s="11">
        <f t="shared" si="5"/>
        <v>0</v>
      </c>
      <c r="N13" s="33"/>
    </row>
    <row r="14" spans="1:19" ht="17.25" hidden="1" thickBot="1" x14ac:dyDescent="0.35">
      <c r="A14" s="17"/>
      <c r="B14" s="32"/>
      <c r="C14" s="34">
        <v>0</v>
      </c>
      <c r="D14" s="25">
        <v>0</v>
      </c>
      <c r="E14" s="25">
        <v>2023</v>
      </c>
      <c r="F14" s="25">
        <v>60</v>
      </c>
      <c r="G14" s="30">
        <v>0</v>
      </c>
      <c r="H14" s="27">
        <f t="shared" si="0"/>
        <v>2023</v>
      </c>
      <c r="I14" s="28">
        <f t="shared" si="1"/>
        <v>3034.5</v>
      </c>
      <c r="J14" s="11">
        <f t="shared" si="2"/>
        <v>0</v>
      </c>
      <c r="K14" s="11">
        <f t="shared" si="3"/>
        <v>0</v>
      </c>
      <c r="L14" s="11">
        <f t="shared" si="4"/>
        <v>0</v>
      </c>
      <c r="M14" s="11">
        <f t="shared" si="5"/>
        <v>0</v>
      </c>
      <c r="N14" s="33"/>
    </row>
    <row r="15" spans="1:19" ht="17.25" hidden="1" thickBot="1" x14ac:dyDescent="0.35">
      <c r="A15" s="2"/>
      <c r="B15" s="32"/>
      <c r="C15" s="34">
        <v>0</v>
      </c>
      <c r="D15" s="25">
        <v>0</v>
      </c>
      <c r="E15" s="25">
        <v>2023</v>
      </c>
      <c r="F15" s="25">
        <v>60</v>
      </c>
      <c r="G15" s="30">
        <v>0</v>
      </c>
      <c r="H15" s="27">
        <f t="shared" si="0"/>
        <v>2023</v>
      </c>
      <c r="I15" s="28">
        <f t="shared" si="1"/>
        <v>3034.5</v>
      </c>
      <c r="J15" s="11">
        <f t="shared" si="2"/>
        <v>0</v>
      </c>
      <c r="K15" s="11">
        <f t="shared" si="3"/>
        <v>0</v>
      </c>
      <c r="L15" s="11">
        <f t="shared" si="4"/>
        <v>0</v>
      </c>
      <c r="M15" s="11">
        <f t="shared" si="5"/>
        <v>0</v>
      </c>
      <c r="N15" s="33"/>
    </row>
    <row r="16" spans="1:19" ht="17.25" hidden="1" thickBot="1" x14ac:dyDescent="0.35">
      <c r="A16" s="17"/>
      <c r="B16" s="32"/>
      <c r="C16" s="34">
        <v>0</v>
      </c>
      <c r="D16" s="25">
        <v>0</v>
      </c>
      <c r="E16" s="25">
        <v>2023</v>
      </c>
      <c r="F16" s="25">
        <v>60</v>
      </c>
      <c r="G16" s="30">
        <v>0</v>
      </c>
      <c r="H16" s="27">
        <f t="shared" si="0"/>
        <v>2023</v>
      </c>
      <c r="I16" s="28">
        <f t="shared" si="1"/>
        <v>3034.5</v>
      </c>
      <c r="J16" s="11">
        <f t="shared" si="2"/>
        <v>0</v>
      </c>
      <c r="K16" s="11">
        <f t="shared" si="3"/>
        <v>0</v>
      </c>
      <c r="L16" s="11">
        <f t="shared" si="4"/>
        <v>0</v>
      </c>
      <c r="M16" s="11">
        <f t="shared" si="5"/>
        <v>0</v>
      </c>
      <c r="N16" s="33"/>
    </row>
    <row r="17" spans="1:19" ht="17.25" hidden="1" thickBot="1" x14ac:dyDescent="0.35">
      <c r="A17" s="2"/>
      <c r="B17" s="35"/>
      <c r="C17" s="34">
        <v>0</v>
      </c>
      <c r="D17" s="25">
        <v>0</v>
      </c>
      <c r="E17" s="25">
        <v>2023</v>
      </c>
      <c r="F17" s="25">
        <v>60</v>
      </c>
      <c r="G17" s="30">
        <v>0</v>
      </c>
      <c r="H17" s="27">
        <f t="shared" si="0"/>
        <v>2023</v>
      </c>
      <c r="I17" s="28">
        <f t="shared" si="1"/>
        <v>3034.5</v>
      </c>
      <c r="J17" s="11">
        <f t="shared" si="2"/>
        <v>0</v>
      </c>
      <c r="K17" s="11">
        <f t="shared" si="3"/>
        <v>0</v>
      </c>
      <c r="L17" s="11">
        <f t="shared" si="4"/>
        <v>0</v>
      </c>
      <c r="M17" s="11">
        <f t="shared" si="5"/>
        <v>0</v>
      </c>
      <c r="N17" s="33"/>
    </row>
    <row r="18" spans="1:19" ht="17.25" hidden="1" thickBot="1" x14ac:dyDescent="0.35">
      <c r="A18" s="17"/>
      <c r="B18" s="36"/>
      <c r="C18" s="34">
        <v>0</v>
      </c>
      <c r="D18" s="25">
        <v>0</v>
      </c>
      <c r="E18" s="25">
        <v>2023</v>
      </c>
      <c r="F18" s="25">
        <v>60</v>
      </c>
      <c r="G18" s="30">
        <v>0</v>
      </c>
      <c r="H18" s="27">
        <f t="shared" si="0"/>
        <v>2023</v>
      </c>
      <c r="I18" s="28">
        <f t="shared" si="1"/>
        <v>3034.5</v>
      </c>
      <c r="J18" s="11">
        <f t="shared" si="2"/>
        <v>0</v>
      </c>
      <c r="K18" s="11">
        <f t="shared" si="3"/>
        <v>0</v>
      </c>
      <c r="L18" s="11">
        <f t="shared" si="4"/>
        <v>0</v>
      </c>
      <c r="M18" s="11">
        <f t="shared" si="5"/>
        <v>0</v>
      </c>
      <c r="N18" s="33"/>
    </row>
    <row r="19" spans="1:19" ht="17.25" hidden="1" thickBot="1" x14ac:dyDescent="0.35">
      <c r="A19" s="2"/>
      <c r="B19" s="35"/>
      <c r="C19" s="34">
        <v>0</v>
      </c>
      <c r="D19" s="25">
        <v>0</v>
      </c>
      <c r="E19" s="25">
        <v>2023</v>
      </c>
      <c r="F19" s="25">
        <v>60</v>
      </c>
      <c r="G19" s="30">
        <v>0</v>
      </c>
      <c r="H19" s="27">
        <f t="shared" si="0"/>
        <v>2023</v>
      </c>
      <c r="I19" s="28">
        <f t="shared" si="1"/>
        <v>3034.5</v>
      </c>
      <c r="J19" s="11">
        <f t="shared" si="2"/>
        <v>0</v>
      </c>
      <c r="K19" s="11">
        <f t="shared" si="3"/>
        <v>0</v>
      </c>
      <c r="L19" s="11">
        <f t="shared" si="4"/>
        <v>0</v>
      </c>
      <c r="M19" s="11">
        <f t="shared" si="5"/>
        <v>0</v>
      </c>
      <c r="N19" s="33"/>
    </row>
    <row r="20" spans="1:19" ht="17.25" hidden="1" thickBot="1" x14ac:dyDescent="0.35">
      <c r="A20" s="17"/>
      <c r="B20" s="36"/>
      <c r="C20" s="34">
        <v>0</v>
      </c>
      <c r="D20" s="25">
        <v>0</v>
      </c>
      <c r="E20" s="25">
        <v>2023</v>
      </c>
      <c r="F20" s="25">
        <v>50</v>
      </c>
      <c r="G20" s="30">
        <v>0</v>
      </c>
      <c r="H20" s="27">
        <f t="shared" si="0"/>
        <v>2023</v>
      </c>
      <c r="I20" s="28">
        <f t="shared" si="1"/>
        <v>3641.4</v>
      </c>
      <c r="J20" s="11">
        <f t="shared" si="2"/>
        <v>0</v>
      </c>
      <c r="K20" s="11">
        <f>ROUND((G20-J20),0)</f>
        <v>0</v>
      </c>
      <c r="L20" s="11">
        <f t="shared" si="4"/>
        <v>0</v>
      </c>
      <c r="M20" s="11">
        <f t="shared" si="5"/>
        <v>0</v>
      </c>
      <c r="N20" s="33"/>
    </row>
    <row r="21" spans="1:19" ht="17.25" hidden="1" thickBot="1" x14ac:dyDescent="0.35">
      <c r="A21" s="2"/>
      <c r="B21" s="35"/>
      <c r="C21" s="34">
        <v>0</v>
      </c>
      <c r="D21" s="25">
        <v>0</v>
      </c>
      <c r="E21" s="25">
        <v>2023</v>
      </c>
      <c r="F21" s="25">
        <v>50</v>
      </c>
      <c r="G21" s="30">
        <v>0</v>
      </c>
      <c r="H21" s="27">
        <f t="shared" si="0"/>
        <v>2023</v>
      </c>
      <c r="I21" s="28">
        <f t="shared" si="1"/>
        <v>3641.4</v>
      </c>
      <c r="J21" s="11">
        <f t="shared" si="2"/>
        <v>0</v>
      </c>
      <c r="K21" s="11">
        <f t="shared" si="3"/>
        <v>0</v>
      </c>
      <c r="L21" s="11">
        <f t="shared" si="4"/>
        <v>0</v>
      </c>
      <c r="M21" s="11">
        <f t="shared" si="5"/>
        <v>0</v>
      </c>
      <c r="N21" s="5"/>
    </row>
    <row r="22" spans="1:19" ht="17.25" hidden="1" thickBot="1" x14ac:dyDescent="0.35">
      <c r="A22" s="17"/>
      <c r="B22" s="36"/>
      <c r="C22" s="34">
        <v>0</v>
      </c>
      <c r="D22" s="25">
        <v>0</v>
      </c>
      <c r="E22" s="25">
        <v>2023</v>
      </c>
      <c r="F22" s="25">
        <v>50</v>
      </c>
      <c r="G22" s="30">
        <v>0</v>
      </c>
      <c r="H22" s="27">
        <f t="shared" si="0"/>
        <v>2023</v>
      </c>
      <c r="I22" s="28">
        <f t="shared" si="1"/>
        <v>3641.4</v>
      </c>
      <c r="J22" s="11">
        <f t="shared" si="2"/>
        <v>0</v>
      </c>
      <c r="K22" s="11">
        <f t="shared" si="3"/>
        <v>0</v>
      </c>
      <c r="L22" s="11">
        <f t="shared" si="4"/>
        <v>0</v>
      </c>
      <c r="M22" s="11">
        <f t="shared" si="5"/>
        <v>0</v>
      </c>
      <c r="N22" s="5"/>
    </row>
    <row r="23" spans="1:19" ht="17.25" hidden="1" thickBot="1" x14ac:dyDescent="0.35">
      <c r="A23" s="17"/>
      <c r="B23" s="37"/>
      <c r="C23" s="34">
        <v>0</v>
      </c>
      <c r="D23" s="25">
        <v>0</v>
      </c>
      <c r="E23" s="25">
        <v>2023</v>
      </c>
      <c r="F23" s="25">
        <v>50</v>
      </c>
      <c r="G23" s="30">
        <v>0</v>
      </c>
      <c r="H23" s="27">
        <f t="shared" si="0"/>
        <v>2023</v>
      </c>
      <c r="I23" s="28">
        <f t="shared" si="1"/>
        <v>3641.4</v>
      </c>
      <c r="J23" s="11">
        <f t="shared" si="2"/>
        <v>0</v>
      </c>
      <c r="K23" s="11">
        <f t="shared" si="3"/>
        <v>0</v>
      </c>
      <c r="L23" s="11">
        <f t="shared" si="4"/>
        <v>0</v>
      </c>
      <c r="M23" s="11">
        <f t="shared" si="5"/>
        <v>0</v>
      </c>
      <c r="N23" s="5"/>
    </row>
    <row r="24" spans="1:19" ht="17.25" hidden="1" thickBot="1" x14ac:dyDescent="0.35">
      <c r="A24" s="2"/>
      <c r="B24" s="37"/>
      <c r="C24" s="34">
        <v>0</v>
      </c>
      <c r="D24" s="25">
        <v>0</v>
      </c>
      <c r="E24" s="25">
        <v>2023</v>
      </c>
      <c r="F24" s="25">
        <v>50</v>
      </c>
      <c r="G24" s="30">
        <v>0</v>
      </c>
      <c r="H24" s="27">
        <f t="shared" si="0"/>
        <v>2023</v>
      </c>
      <c r="I24" s="28">
        <f t="shared" si="1"/>
        <v>3641.4</v>
      </c>
      <c r="J24" s="11">
        <f t="shared" si="2"/>
        <v>0</v>
      </c>
      <c r="K24" s="11">
        <f>ROUND((G24-J24),0)</f>
        <v>0</v>
      </c>
      <c r="L24" s="11">
        <f t="shared" si="4"/>
        <v>0</v>
      </c>
      <c r="M24" s="11">
        <f t="shared" si="5"/>
        <v>0</v>
      </c>
      <c r="N24" s="5"/>
    </row>
    <row r="25" spans="1:19" ht="17.25" hidden="1" thickBot="1" x14ac:dyDescent="0.35">
      <c r="A25" s="17"/>
      <c r="B25" s="37"/>
      <c r="C25" s="34">
        <v>0</v>
      </c>
      <c r="D25" s="25">
        <v>0</v>
      </c>
      <c r="E25" s="25">
        <v>2023</v>
      </c>
      <c r="F25" s="25">
        <v>50</v>
      </c>
      <c r="G25" s="30">
        <v>0</v>
      </c>
      <c r="H25" s="27">
        <f t="shared" si="0"/>
        <v>2023</v>
      </c>
      <c r="I25" s="28">
        <f t="shared" si="1"/>
        <v>3641.4</v>
      </c>
      <c r="J25" s="11">
        <f t="shared" si="2"/>
        <v>0</v>
      </c>
      <c r="K25" s="11">
        <f t="shared" si="3"/>
        <v>0</v>
      </c>
      <c r="L25" s="11">
        <f t="shared" si="4"/>
        <v>0</v>
      </c>
      <c r="M25" s="11">
        <f t="shared" si="5"/>
        <v>0</v>
      </c>
      <c r="N25" s="5"/>
    </row>
    <row r="26" spans="1:19" ht="17.25" hidden="1" thickBot="1" x14ac:dyDescent="0.35">
      <c r="A26" s="2"/>
      <c r="B26" s="37"/>
      <c r="C26" s="34">
        <v>0</v>
      </c>
      <c r="D26" s="25">
        <v>0</v>
      </c>
      <c r="E26" s="25">
        <v>2023</v>
      </c>
      <c r="F26" s="25">
        <v>50</v>
      </c>
      <c r="G26" s="30">
        <v>0</v>
      </c>
      <c r="H26" s="27">
        <f t="shared" si="0"/>
        <v>2023</v>
      </c>
      <c r="I26" s="28">
        <f t="shared" si="1"/>
        <v>3641.4</v>
      </c>
      <c r="J26" s="11">
        <f t="shared" si="2"/>
        <v>0</v>
      </c>
      <c r="K26" s="11">
        <f t="shared" si="3"/>
        <v>0</v>
      </c>
      <c r="L26" s="11">
        <f t="shared" si="4"/>
        <v>0</v>
      </c>
      <c r="M26" s="11">
        <f t="shared" si="5"/>
        <v>0</v>
      </c>
      <c r="N26" s="5"/>
    </row>
    <row r="27" spans="1:19" ht="16.5" x14ac:dyDescent="0.3">
      <c r="A27" s="2"/>
      <c r="B27" s="38"/>
      <c r="C27" s="39"/>
      <c r="D27" s="40"/>
      <c r="E27" s="40"/>
      <c r="F27" s="40"/>
      <c r="G27" s="41"/>
      <c r="H27" s="42"/>
      <c r="I27" s="42"/>
      <c r="J27" s="43"/>
      <c r="K27" s="43"/>
      <c r="L27" s="43">
        <f>SUM(L7:L26)</f>
        <v>1701371</v>
      </c>
      <c r="M27" s="43">
        <f>SUM(M7:M26)</f>
        <v>2153634</v>
      </c>
      <c r="N27" s="5"/>
      <c r="S27">
        <f>60-S7</f>
        <v>46</v>
      </c>
    </row>
    <row r="28" spans="1:19" ht="16.5" x14ac:dyDescent="0.3">
      <c r="A28" s="2"/>
      <c r="B28" s="38"/>
      <c r="C28" s="39"/>
      <c r="D28" s="40"/>
      <c r="E28" s="40"/>
      <c r="F28" s="40"/>
      <c r="G28" s="41"/>
      <c r="H28" s="33"/>
      <c r="I28" s="33"/>
      <c r="J28" s="44"/>
      <c r="K28" s="44"/>
      <c r="L28" s="44"/>
      <c r="M28" s="44"/>
      <c r="N28" s="33"/>
    </row>
    <row r="29" spans="1:19" ht="16.5" x14ac:dyDescent="0.3">
      <c r="A29" s="2"/>
      <c r="B29" s="38"/>
      <c r="C29" s="39"/>
      <c r="D29" s="40"/>
      <c r="E29" s="40"/>
      <c r="F29" s="40"/>
      <c r="G29" s="41"/>
      <c r="H29" s="33"/>
      <c r="I29" s="33"/>
      <c r="J29" s="44"/>
      <c r="K29" s="44"/>
      <c r="L29" s="44"/>
      <c r="M29" s="44"/>
      <c r="N29" s="33"/>
      <c r="Q29" s="1">
        <v>6960</v>
      </c>
    </row>
    <row r="30" spans="1:19" ht="16.5" x14ac:dyDescent="0.3">
      <c r="A30" s="2"/>
      <c r="B30" s="38"/>
      <c r="C30" s="39"/>
      <c r="D30" s="40"/>
      <c r="E30" s="40"/>
      <c r="F30" s="40"/>
      <c r="G30" s="41"/>
      <c r="H30" s="33"/>
      <c r="I30" s="33"/>
      <c r="J30" s="44"/>
      <c r="K30" s="44"/>
      <c r="L30" s="44"/>
      <c r="M30" s="44"/>
      <c r="N30" s="33"/>
      <c r="Q30" s="1">
        <v>278.70999999999998</v>
      </c>
    </row>
    <row r="31" spans="1:19" ht="19.5" customHeight="1" x14ac:dyDescent="0.3">
      <c r="A31" s="17"/>
      <c r="B31" s="38"/>
      <c r="C31" s="39"/>
      <c r="D31" s="40"/>
      <c r="E31" s="40"/>
      <c r="F31" s="40"/>
      <c r="G31" s="41"/>
      <c r="H31" s="33"/>
      <c r="I31" s="33">
        <f>90*14/60</f>
        <v>21</v>
      </c>
      <c r="J31" s="44"/>
      <c r="K31" s="44"/>
      <c r="L31" s="44"/>
      <c r="M31" s="44"/>
      <c r="N31" s="33"/>
      <c r="Q31" s="1">
        <f>Q30*Q29</f>
        <v>1939821.5999999999</v>
      </c>
    </row>
    <row r="32" spans="1:19" ht="16.5" x14ac:dyDescent="0.3">
      <c r="A32" s="59"/>
      <c r="B32" s="50"/>
      <c r="C32" s="61" t="s">
        <v>25</v>
      </c>
      <c r="D32" s="61"/>
      <c r="E32" s="63"/>
      <c r="F32" s="64"/>
      <c r="G32" s="54"/>
      <c r="H32" s="62"/>
      <c r="I32" s="50">
        <f>G7*21%</f>
        <v>4410</v>
      </c>
      <c r="J32" s="46"/>
      <c r="K32" s="5"/>
      <c r="L32" s="48"/>
      <c r="M32" s="49"/>
      <c r="N32" s="49"/>
      <c r="Q32" s="76">
        <f>C34</f>
        <v>1701371</v>
      </c>
    </row>
    <row r="33" spans="1:17" ht="16.5" x14ac:dyDescent="0.3">
      <c r="A33" s="59"/>
      <c r="B33" s="50" t="s">
        <v>7</v>
      </c>
      <c r="C33" s="65">
        <f>C4</f>
        <v>4459360</v>
      </c>
      <c r="D33" s="66"/>
      <c r="E33" s="60"/>
      <c r="F33" s="67"/>
      <c r="G33" s="60"/>
      <c r="H33" s="68"/>
      <c r="I33" s="69">
        <f>21000-I32</f>
        <v>16590</v>
      </c>
      <c r="J33" s="51"/>
      <c r="K33" s="45"/>
      <c r="L33" s="52"/>
      <c r="M33" s="49"/>
      <c r="N33" s="53"/>
      <c r="Q33" s="77">
        <f>Q32+Q31</f>
        <v>3641192.5999999996</v>
      </c>
    </row>
    <row r="34" spans="1:17" ht="16.5" x14ac:dyDescent="0.3">
      <c r="A34" s="59"/>
      <c r="B34" s="50" t="s">
        <v>11</v>
      </c>
      <c r="C34" s="65">
        <f>L27</f>
        <v>1701371</v>
      </c>
      <c r="D34" s="66"/>
      <c r="E34" s="60"/>
      <c r="F34" s="67"/>
      <c r="G34" s="60"/>
      <c r="H34" s="68"/>
      <c r="I34" s="69">
        <f>I33*102.554</f>
        <v>1701370.86</v>
      </c>
      <c r="J34" s="5"/>
      <c r="K34" s="47"/>
      <c r="L34" s="5"/>
      <c r="M34" s="5"/>
      <c r="N34" s="5"/>
    </row>
    <row r="35" spans="1:17" ht="16.5" x14ac:dyDescent="0.3">
      <c r="A35" s="59"/>
      <c r="B35" s="3" t="s">
        <v>26</v>
      </c>
      <c r="C35" s="65">
        <f>C33+C34</f>
        <v>6160731</v>
      </c>
      <c r="D35" s="70"/>
      <c r="E35" s="71"/>
      <c r="F35" s="69"/>
      <c r="G35" s="60"/>
      <c r="H35" s="3"/>
      <c r="I35" s="50"/>
      <c r="J35" s="5"/>
      <c r="K35" s="4"/>
      <c r="L35" s="5"/>
      <c r="M35" s="5"/>
      <c r="N35" s="5">
        <v>2000000</v>
      </c>
    </row>
    <row r="36" spans="1:17" ht="16.5" x14ac:dyDescent="0.3">
      <c r="A36" s="59"/>
      <c r="B36" s="3" t="s">
        <v>27</v>
      </c>
      <c r="C36" s="65">
        <f>ROUND((C35*0.9),0)</f>
        <v>5544658</v>
      </c>
      <c r="D36" s="70" t="s">
        <v>31</v>
      </c>
      <c r="E36" s="72"/>
      <c r="F36" s="69"/>
      <c r="G36" s="54"/>
      <c r="H36" s="73"/>
      <c r="I36" s="69"/>
      <c r="J36" s="5"/>
      <c r="K36" s="4"/>
      <c r="L36" s="5"/>
      <c r="M36" s="5"/>
      <c r="N36" s="5"/>
    </row>
    <row r="37" spans="1:17" ht="16.5" x14ac:dyDescent="0.3">
      <c r="A37" s="59"/>
      <c r="B37" s="54" t="s">
        <v>28</v>
      </c>
      <c r="C37" s="75">
        <f>C35*0.8</f>
        <v>4928584.8</v>
      </c>
      <c r="D37" s="70"/>
      <c r="E37" s="50"/>
      <c r="F37" s="69"/>
      <c r="G37" s="54"/>
      <c r="H37" s="3"/>
      <c r="I37" s="50"/>
      <c r="J37" s="5"/>
      <c r="K37" s="4"/>
      <c r="L37" s="5"/>
      <c r="M37" s="5"/>
      <c r="N37" s="5"/>
    </row>
    <row r="38" spans="1:17" ht="16.5" x14ac:dyDescent="0.3">
      <c r="A38" s="59"/>
      <c r="B38" s="3" t="s">
        <v>29</v>
      </c>
      <c r="C38" s="75">
        <f>M27*0.85</f>
        <v>1830588.9</v>
      </c>
      <c r="D38" s="74"/>
      <c r="E38" s="50"/>
      <c r="F38" s="54"/>
      <c r="G38" s="54"/>
      <c r="H38" s="73"/>
      <c r="I38" s="50"/>
      <c r="J38" s="55"/>
      <c r="K38" s="4"/>
      <c r="L38" s="5"/>
      <c r="M38" s="56"/>
      <c r="N38" s="5"/>
    </row>
    <row r="39" spans="1:17" ht="16.5" x14ac:dyDescent="0.3">
      <c r="A39" s="59"/>
      <c r="B39" s="50" t="s">
        <v>30</v>
      </c>
      <c r="C39" s="74">
        <f>C35*0.025/12</f>
        <v>12834.856249999999</v>
      </c>
      <c r="D39" s="50"/>
      <c r="E39" s="50"/>
      <c r="F39" s="54"/>
      <c r="G39" s="54"/>
      <c r="H39" s="54"/>
      <c r="I39" s="50"/>
      <c r="J39" s="5"/>
      <c r="K39" s="4"/>
      <c r="L39" s="5"/>
      <c r="M39" s="56"/>
      <c r="N39" s="5"/>
    </row>
    <row r="40" spans="1:17" ht="16.5" x14ac:dyDescent="0.3">
      <c r="A40" s="2"/>
      <c r="B40" s="50"/>
      <c r="C40" s="4"/>
      <c r="D40" s="4"/>
      <c r="E40" s="4"/>
      <c r="F40" s="5"/>
      <c r="G40" s="5"/>
      <c r="H40" s="57"/>
      <c r="I40" s="4"/>
      <c r="J40" s="5"/>
      <c r="K40" s="4"/>
      <c r="L40" s="5"/>
      <c r="M40" s="56"/>
      <c r="N40" s="5"/>
    </row>
    <row r="41" spans="1:17" ht="16.5" x14ac:dyDescent="0.3">
      <c r="A41" s="2"/>
      <c r="B41" s="50"/>
      <c r="C41" s="4"/>
      <c r="D41" s="4"/>
      <c r="E41" s="4"/>
      <c r="F41" s="5"/>
      <c r="G41" s="5"/>
      <c r="H41" s="5"/>
      <c r="I41" s="4"/>
      <c r="J41" s="5"/>
      <c r="K41" s="58"/>
      <c r="L41" s="5"/>
      <c r="M41" s="56"/>
      <c r="N41" s="5"/>
    </row>
    <row r="42" spans="1:17" ht="16.5" x14ac:dyDescent="0.3">
      <c r="A42" s="2"/>
      <c r="B42" s="50"/>
      <c r="C42" s="4"/>
      <c r="D42" s="4"/>
      <c r="E42" s="55"/>
      <c r="F42" s="5"/>
      <c r="G42" s="5"/>
      <c r="H42" s="5"/>
      <c r="I42" s="4"/>
      <c r="J42" s="5"/>
      <c r="K42" s="58"/>
      <c r="L42" s="5"/>
      <c r="M42" s="56"/>
      <c r="N42" s="5"/>
    </row>
    <row r="43" spans="1:17" ht="16.5" x14ac:dyDescent="0.3">
      <c r="A43" s="2"/>
      <c r="B43" s="50"/>
      <c r="C43" s="4"/>
      <c r="D43" s="4"/>
      <c r="E43" s="4"/>
      <c r="F43" s="4"/>
      <c r="G43" s="5"/>
      <c r="H43" s="57"/>
      <c r="I43" s="4"/>
      <c r="J43" s="5"/>
      <c r="K43" s="58"/>
      <c r="L43" s="5"/>
      <c r="M43" s="56"/>
      <c r="N4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2023-12-22T09:27:29Z</dcterms:modified>
</cp:coreProperties>
</file>