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Sakinaka\Conventus Technologies Pvt Ltd\"/>
    </mc:Choice>
  </mc:AlternateContent>
  <xr:revisionPtr revIDLastSave="0" documentId="13_ncr:1_{D80EBD24-D908-4FAB-A9E4-B782A2E60229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E25" i="23"/>
  <c r="G31" i="4" l="1"/>
  <c r="D21" i="23"/>
  <c r="D20" i="23"/>
  <c r="D19" i="23"/>
  <c r="G33" i="4" l="1"/>
  <c r="D34" i="4"/>
  <c r="D36" i="4" s="1"/>
  <c r="P4" i="4"/>
  <c r="D13" i="25"/>
  <c r="C5" i="25"/>
  <c r="P2" i="4"/>
  <c r="P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P7" i="4"/>
  <c r="B7" i="4" s="1"/>
  <c r="C7" i="4" s="1"/>
  <c r="D7" i="4" s="1"/>
  <c r="P8" i="4"/>
  <c r="Q9" i="4"/>
  <c r="B9" i="4" s="1"/>
  <c r="C9" i="4" s="1"/>
  <c r="D9" i="4" s="1"/>
  <c r="P10" i="4"/>
  <c r="B10" i="4"/>
  <c r="C10" i="4" s="1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G15" i="4" s="1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F14" i="4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l="1"/>
  <c r="E19" i="23"/>
  <c r="C20" i="23"/>
  <c r="E20" i="23" s="1"/>
  <c r="C21" i="23"/>
  <c r="E21" i="23" s="1"/>
  <c r="P21" i="4" l="1"/>
  <c r="Q21" i="4" s="1"/>
  <c r="J21" i="4"/>
  <c r="I21" i="4"/>
  <c r="E21" i="4"/>
  <c r="P19" i="4"/>
  <c r="Q19" i="4" s="1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<sst xmlns="http://schemas.openxmlformats.org/spreadsheetml/2006/main" count="146" uniqueCount="102">
  <si>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</si>
  <si>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</si>
  <si>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</si>
  <si>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</si>
  <si>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</si>
  <si>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</si>
  <si>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</si>
  <si>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</si>
  <si>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</si>
  <si>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</si>
  <si>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</si>
  <si>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</si>
  <si>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</si>
  <si>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</si>
  <si>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</si>
  <si>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</si>
  <si>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</si>
  <si>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</si>
  <si>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</si>
  <si>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</si>
  <si>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</si>
  <si>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</si>
  <si>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</si>
  <si>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</si>
  <si>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</si>
  <si>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</si>
  <si>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</si>
  <si>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</si>
  <si>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</si>
  <si>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</si>
  <si>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</si>
  <si>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</si>
  <si>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</si>
  <si>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</si>
  <si>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</si>
  <si>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</si>
  <si>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</si>
  <si>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</si>
  <si>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</si>
  <si>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</si>
  <si>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</si>
  <si>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</si>
  <si>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</si>
  <si>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</si>
  <si>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</si>
  <si>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</si>
  <si>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</si>
  <si>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</si>
  <si>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</si>
  <si>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</si>
  <si>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</si>
  <si>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</si>
  <si>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</si>
  <si>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</si>
  <si>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</si>
  <si>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</si>
  <si>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</si>
  <si>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</si>
  <si>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</si>
  <si>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</si>
  <si>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</si>
  <si>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</si>
  <si>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</si>
  <si>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</si>
  <si>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</si>
  <si>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</si>
  <si>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</si>
  <si>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</si>
  <si>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</si>
  <si>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</si>
  <si>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</si>
  <si>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</si>
  <si>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</si>
  <si>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</si>
  <si>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</si>
  <si>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</si>
  <si>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</si>
  <si>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</si>
  <si>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</si>
  <si>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</si>
  <si>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</si>
  <si>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</si>
  <si>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</si>
  <si>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IGR-05.06.23</t>
  </si>
  <si>
    <t>IGR-09.06.23</t>
  </si>
  <si>
    <t>IGR-28.02.23</t>
  </si>
  <si>
    <t>IGR-11.07.23</t>
  </si>
  <si>
    <t>AREA</t>
  </si>
  <si>
    <t>RATE</t>
  </si>
  <si>
    <t>CAR PARK</t>
  </si>
  <si>
    <t>TOTAL FMV</t>
  </si>
  <si>
    <t>PREV VAL - 2020 - UMESH PRASAD</t>
  </si>
  <si>
    <t>28.01.2020</t>
  </si>
  <si>
    <t>ACA</t>
  </si>
  <si>
    <t>IGR-28.02.22</t>
  </si>
  <si>
    <t>IGR-09.12.22</t>
  </si>
  <si>
    <t>IGR-06.06.22</t>
  </si>
  <si>
    <t>IGR-24.03.22</t>
  </si>
  <si>
    <t>IGR-04.11.22</t>
  </si>
  <si>
    <t>Car Parking</t>
  </si>
  <si>
    <t>Office</t>
  </si>
  <si>
    <t>Discussed with manoj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</si>
</sst>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43" fontId="6" fillId="0" borderId="9" xfId="1" applyFont="1" applyFill="1" applyBorder="1"/>
    <xf numFmtId="0" fontId="6" fillId="0" borderId="9" xfId="0" applyFont="1" applyBorder="1"/>
    <xf numFmtId="43" fontId="5" fillId="0" borderId="9" xfId="0" applyNumberFormat="1" applyFont="1" applyBorder="1"/>
    <xf numFmtId="43" fontId="5" fillId="0" borderId="9" xfId="1" applyFont="1" applyFill="1" applyBorder="1"/>
    <xf numFmtId="0" fontId="5" fillId="0" borderId="9" xfId="0" applyFont="1" applyBorder="1"/>
    <xf numFmtId="43" fontId="0" fillId="0" borderId="9" xfId="0" applyNumberForma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91AA4-9DBD-55CE-403A-C72526737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36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8AFAB-417A-90ED-19E2-38D14FBDD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9732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34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BC1D9-83F1-EBA3-1ADE-FB7447479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6207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34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85F1D-9635-EF05-8BDA-B3DD1DDBF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6589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36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8F45A0-01C9-A0F7-4819-9969FA14D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687801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393047</xdr:colOff>
      <xdr:row>36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A9C82A-4B79-2CDA-AA04-0162C3BA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71447" cy="69351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D9BA4E-D2A9-864E-3EEB-F8A9F2C8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53559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154208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9FA95C-FCE1-D6E6-64E9-34A75CB30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5808" cy="89452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53B00A-B5AD-B8EA-4005-BE8DE967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995505-3932-1B27-16A6-B5EF176A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7F9977-1F92-08AE-0AA5-8151C6D1C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B50B17-5289-2730-7BCF-49ED7108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14316A-EF09-7C6C-97D1-E743829E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126225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075E5F-0AC3-4682-A4EE-D93DFAE6F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95025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79407-781E-FB4E-5FF1-D0460A27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811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CF455-2990-5100-D70D-18249E388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869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34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A19795-C0AC-BB2B-2980-5D4084216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658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9" t="s">
        <v>76</v>
      </c>
      <c r="C3" s="50">
        <v>169610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39" t="s">
        <v>82</v>
      </c>
      <c r="C4" s="50">
        <f>C3*5%</f>
        <v>8480.5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 x14ac:dyDescent="0.25">
      <c r="B5" s="39" t="s">
        <v>77</v>
      </c>
      <c r="C5" s="55">
        <f>C3+C4</f>
        <v>178090.5</v>
      </c>
      <c r="D5" s="56" t="s">
        <v>62</v>
      </c>
      <c r="E5" s="57">
        <f>C5/10.764</f>
        <v>16545.01114827202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 x14ac:dyDescent="0.25">
      <c r="B6" s="39" t="s">
        <v>78</v>
      </c>
      <c r="C6" s="50">
        <v>29400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 x14ac:dyDescent="0.25">
      <c r="B7" s="39" t="s">
        <v>79</v>
      </c>
      <c r="C7" s="50">
        <f>C5-C6</f>
        <v>148690.5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 x14ac:dyDescent="0.25">
      <c r="B8" s="60" t="s">
        <v>80</v>
      </c>
      <c r="C8" s="50">
        <f>C7*D13%</f>
        <v>136795.26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 x14ac:dyDescent="0.25">
      <c r="B9" s="39" t="s">
        <v>81</v>
      </c>
      <c r="C9" s="55">
        <f>C6+C8</f>
        <v>166195.26</v>
      </c>
      <c r="D9" s="56" t="s">
        <v>62</v>
      </c>
      <c r="E9" s="57">
        <f>C9/10.764</f>
        <v>15439.916387959867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 x14ac:dyDescent="0.25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 x14ac:dyDescent="0.25">
      <c r="B11" s="45" t="s">
        <v>68</v>
      </c>
      <c r="C11" s="64">
        <f>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 x14ac:dyDescent="0.25">
      <c r="B12" s="45" t="s">
        <v>69</v>
      </c>
      <c r="C12" s="64">
        <f>Calculation!D8</f>
        <v>2015</v>
      </c>
      <c r="D12" s="63">
        <v>100</v>
      </c>
      <c r="H12" s="39" t="s">
        <v>58</v>
      </c>
      <c r="I12" s="54">
        <v>0.3</v>
      </c>
      <c r="J12" s="39"/>
      <c r="K12" s="39"/>
      <c r="L12" s="39"/>
    </row>
    <row r="13" spans="2:12" x14ac:dyDescent="0.25">
      <c r="B13" s="45" t="s">
        <v>70</v>
      </c>
      <c r="C13" s="64">
        <f>C11-C12</f>
        <v>8</v>
      </c>
      <c r="D13" s="63">
        <f>D12-C13</f>
        <v>92</v>
      </c>
    </row>
    <row r="15" spans="2:12" x14ac:dyDescent="0.25">
      <c r="B15" s="39" t="s">
        <v>59</v>
      </c>
      <c r="C15" s="50">
        <v>93700</v>
      </c>
      <c r="D15" s="39"/>
      <c r="E15" s="39"/>
      <c r="F15" s="39"/>
    </row>
    <row r="16" spans="2:12" x14ac:dyDescent="0.25">
      <c r="B16" s="39" t="s">
        <v>60</v>
      </c>
      <c r="C16" s="50">
        <f>C15*5%</f>
        <v>4685</v>
      </c>
      <c r="D16" s="39"/>
      <c r="E16" s="39"/>
      <c r="F16" s="39"/>
    </row>
    <row r="17" spans="2:6" x14ac:dyDescent="0.25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39" t="s">
        <v>65</v>
      </c>
      <c r="C18" s="50">
        <v>26620</v>
      </c>
      <c r="D18" s="39"/>
      <c r="E18" s="39"/>
      <c r="F18" s="39"/>
    </row>
    <row r="19" spans="2:6" x14ac:dyDescent="0.25">
      <c r="B19" s="39" t="s">
        <v>66</v>
      </c>
      <c r="C19" s="50">
        <f>C17-C18</f>
        <v>71765</v>
      </c>
      <c r="D19" s="39"/>
      <c r="E19" s="39"/>
      <c r="F19" s="39"/>
    </row>
    <row r="20" spans="2:6" ht="45" x14ac:dyDescent="0.25">
      <c r="B20" s="60" t="s">
        <v>67</v>
      </c>
      <c r="C20" s="50">
        <f>C18*80%</f>
        <v>21296</v>
      </c>
      <c r="D20" s="39"/>
      <c r="E20" s="39"/>
      <c r="F20" s="39"/>
    </row>
    <row r="21" spans="2:6" x14ac:dyDescent="0.25">
      <c r="B21" s="39" t="s">
        <v>64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06225-4519-469B-B570-8E0122399D5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D3256-2D90-4B26-A8CD-1FF357E9C1D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75647-40D3-4B31-B96B-6FA3590CB62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9754D-7962-49EF-9883-2ABDC1FD874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403ED-FB7B-4139-ADB4-7ADFB80BDBF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 x14ac:dyDescent="0.3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1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 x14ac:dyDescent="0.3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 x14ac:dyDescent="0.3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 x14ac:dyDescent="0.3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 x14ac:dyDescent="0.3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 x14ac:dyDescent="0.3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 x14ac:dyDescent="0.3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45">
        <f>SUM(N5:N11)</f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 x14ac:dyDescent="0.3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/>
      <c r="O13" s="39"/>
      <c r="P13" s="39"/>
      <c r="Q13" s="39"/>
      <c r="R13" s="40"/>
    </row>
    <row r="14" spans="1:23" ht="16.5" x14ac:dyDescent="0.3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45">
        <f>L14*M14</f>
        <v>0</v>
      </c>
      <c r="O14" s="39"/>
      <c r="P14" s="39"/>
      <c r="Q14" s="39"/>
      <c r="R14" s="40"/>
    </row>
    <row r="15" spans="1:23" ht="16.5" x14ac:dyDescent="0.3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/>
      <c r="O15" s="39"/>
      <c r="P15" s="39"/>
      <c r="Q15" s="39"/>
      <c r="R15" s="40"/>
    </row>
    <row r="16" spans="1:23" ht="16.5" x14ac:dyDescent="0.3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0"/>
      <c r="O16" s="39"/>
      <c r="P16" s="39"/>
      <c r="Q16" s="39"/>
      <c r="R16" s="40"/>
    </row>
    <row r="17" spans="1:21" ht="16.5" x14ac:dyDescent="0.3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0"/>
      <c r="O17" s="39"/>
      <c r="P17" s="39"/>
      <c r="Q17" s="39"/>
      <c r="R17" s="40"/>
    </row>
    <row r="18" spans="1:21" ht="16.5" x14ac:dyDescent="0.3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 x14ac:dyDescent="0.3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 x14ac:dyDescent="0.3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 x14ac:dyDescent="0.3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7"/>
      <c r="U21" s="2"/>
    </row>
    <row r="22" spans="1:21" ht="16.5" x14ac:dyDescent="0.3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 x14ac:dyDescent="0.3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 x14ac:dyDescent="0.3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 x14ac:dyDescent="0.3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 x14ac:dyDescent="0.3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 x14ac:dyDescent="0.3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 x14ac:dyDescent="0.3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 x14ac:dyDescent="0.3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 x14ac:dyDescent="0.3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03CA2-F9E2-4E0D-92D9-521C58D784E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4359E-8FF7-4A99-9DF8-D41F86BD6D8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1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28500</v>
      </c>
      <c r="D3" s="22" t="s">
        <v>75</v>
      </c>
      <c r="E3" s="6" t="s">
        <v>93</v>
      </c>
      <c r="F3" s="18"/>
    </row>
    <row r="4" spans="1:6" ht="30" x14ac:dyDescent="0.25">
      <c r="A4" s="21" t="s">
        <v>14</v>
      </c>
      <c r="B4" s="19"/>
      <c r="C4" s="20">
        <v>2700</v>
      </c>
      <c r="D4" s="22"/>
      <c r="F4" s="18"/>
    </row>
    <row r="5" spans="1:6" x14ac:dyDescent="0.25">
      <c r="A5" s="15" t="s">
        <v>15</v>
      </c>
      <c r="B5" s="19"/>
      <c r="C5" s="20">
        <f>C3-C4</f>
        <v>25800</v>
      </c>
      <c r="D5" s="22"/>
      <c r="F5" s="18"/>
    </row>
    <row r="6" spans="1:6" x14ac:dyDescent="0.25">
      <c r="A6" s="15" t="s">
        <v>16</v>
      </c>
      <c r="B6" s="19"/>
      <c r="C6" s="20">
        <f>C4</f>
        <v>2700</v>
      </c>
      <c r="D6" s="22"/>
      <c r="F6" s="18"/>
    </row>
    <row r="7" spans="1:6" x14ac:dyDescent="0.25">
      <c r="A7" s="15" t="s">
        <v>17</v>
      </c>
      <c r="B7" s="23"/>
      <c r="C7" s="24">
        <f>D7-D8</f>
        <v>8</v>
      </c>
      <c r="D7" s="24">
        <v>2023</v>
      </c>
      <c r="F7" s="18"/>
    </row>
    <row r="8" spans="1:6" x14ac:dyDescent="0.25">
      <c r="A8" s="15" t="s">
        <v>18</v>
      </c>
      <c r="B8" s="23"/>
      <c r="C8" s="24">
        <f>C9-C7</f>
        <v>52</v>
      </c>
      <c r="D8" s="24">
        <v>2015</v>
      </c>
      <c r="F8" s="18"/>
    </row>
    <row r="9" spans="1:6" x14ac:dyDescent="0.25">
      <c r="A9" s="15" t="s">
        <v>19</v>
      </c>
      <c r="B9" s="23"/>
      <c r="C9" s="24">
        <v>60</v>
      </c>
      <c r="D9" s="24"/>
      <c r="F9" s="18"/>
    </row>
    <row r="10" spans="1:6" ht="30" x14ac:dyDescent="0.25">
      <c r="A10" s="21" t="s">
        <v>20</v>
      </c>
      <c r="B10" s="23"/>
      <c r="C10" s="24">
        <f>90*C7/C9</f>
        <v>12</v>
      </c>
      <c r="D10" s="24"/>
      <c r="F10" s="18"/>
    </row>
    <row r="11" spans="1:6" x14ac:dyDescent="0.25">
      <c r="A11" s="15"/>
      <c r="B11" s="25"/>
      <c r="C11" s="26">
        <f>C10%</f>
        <v>0.12</v>
      </c>
      <c r="D11" s="26"/>
      <c r="F11" s="18"/>
    </row>
    <row r="12" spans="1:6" x14ac:dyDescent="0.25">
      <c r="A12" s="15" t="s">
        <v>21</v>
      </c>
      <c r="B12" s="19"/>
      <c r="C12" s="20">
        <f>C6*C11</f>
        <v>324</v>
      </c>
      <c r="D12" s="22"/>
      <c r="F12" s="18"/>
    </row>
    <row r="13" spans="1:6" x14ac:dyDescent="0.25">
      <c r="A13" s="15" t="s">
        <v>22</v>
      </c>
      <c r="B13" s="19"/>
      <c r="C13" s="20">
        <f>C6-C12</f>
        <v>2376</v>
      </c>
      <c r="D13" s="22"/>
      <c r="F13" s="18"/>
    </row>
    <row r="14" spans="1:6" x14ac:dyDescent="0.25">
      <c r="A14" s="15" t="s">
        <v>15</v>
      </c>
      <c r="B14" s="19"/>
      <c r="C14" s="20">
        <f>C5</f>
        <v>25800</v>
      </c>
      <c r="D14" s="22"/>
      <c r="F14" s="18"/>
    </row>
    <row r="15" spans="1:6" x14ac:dyDescent="0.25">
      <c r="B15" s="19"/>
      <c r="C15" s="20"/>
      <c r="D15" s="22"/>
      <c r="F15" s="18"/>
    </row>
    <row r="16" spans="1:6" x14ac:dyDescent="0.25">
      <c r="A16" s="39" t="s">
        <v>23</v>
      </c>
      <c r="B16" s="69"/>
      <c r="C16" s="72">
        <f>C14+C13</f>
        <v>28176</v>
      </c>
      <c r="D16" s="72">
        <v>1000000</v>
      </c>
      <c r="E16" s="39"/>
      <c r="F16" s="18"/>
    </row>
    <row r="17" spans="1:6" x14ac:dyDescent="0.25">
      <c r="A17" s="39"/>
      <c r="B17" s="70"/>
      <c r="C17" s="73" t="s">
        <v>100</v>
      </c>
      <c r="D17" s="73" t="s">
        <v>99</v>
      </c>
      <c r="E17" s="39"/>
      <c r="F17" s="18"/>
    </row>
    <row r="18" spans="1:6" x14ac:dyDescent="0.25">
      <c r="A18" s="39" t="str">
        <f>E3</f>
        <v>ACA</v>
      </c>
      <c r="B18" s="39"/>
      <c r="C18" s="73">
        <v>1625</v>
      </c>
      <c r="D18" s="73">
        <v>2</v>
      </c>
      <c r="E18" s="39"/>
      <c r="F18" s="18"/>
    </row>
    <row r="19" spans="1:6" x14ac:dyDescent="0.25">
      <c r="A19" s="39" t="s">
        <v>73</v>
      </c>
      <c r="B19" s="39"/>
      <c r="C19" s="71">
        <f>C18*C16</f>
        <v>45786000</v>
      </c>
      <c r="D19" s="74">
        <f>D16*D18</f>
        <v>2000000</v>
      </c>
      <c r="E19" s="74">
        <f>C19+D19</f>
        <v>47786000</v>
      </c>
      <c r="F19" s="27"/>
    </row>
    <row r="20" spans="1:6" x14ac:dyDescent="0.25">
      <c r="A20" s="39" t="s">
        <v>24</v>
      </c>
      <c r="B20" s="39"/>
      <c r="C20" s="71">
        <f>C19*90%</f>
        <v>41207400</v>
      </c>
      <c r="D20" s="74">
        <f>D19*0.9</f>
        <v>1800000</v>
      </c>
      <c r="E20" s="74">
        <f t="shared" ref="E20:E21" si="0">C20+D20</f>
        <v>43007400</v>
      </c>
      <c r="F20" s="18"/>
    </row>
    <row r="21" spans="1:6" x14ac:dyDescent="0.25">
      <c r="A21" s="39" t="s">
        <v>25</v>
      </c>
      <c r="B21" s="39"/>
      <c r="C21" s="71">
        <f>C19*80%</f>
        <v>36628800</v>
      </c>
      <c r="D21" s="74">
        <f>D19*0.8</f>
        <v>1600000</v>
      </c>
      <c r="E21" s="74">
        <f t="shared" si="0"/>
        <v>38228800</v>
      </c>
      <c r="F21" s="18"/>
    </row>
    <row r="22" spans="1:6" x14ac:dyDescent="0.25">
      <c r="A22" s="15"/>
      <c r="D22" s="24"/>
      <c r="F22" s="29"/>
    </row>
    <row r="23" spans="1:6" x14ac:dyDescent="0.25">
      <c r="A23" s="30" t="s">
        <v>26</v>
      </c>
      <c r="B23" s="31"/>
      <c r="C23" s="32">
        <f>C4*C18</f>
        <v>4387500</v>
      </c>
      <c r="D23" s="32"/>
    </row>
    <row r="24" spans="1:6" x14ac:dyDescent="0.25">
      <c r="A24" s="15" t="s">
        <v>27</v>
      </c>
    </row>
    <row r="25" spans="1:6" x14ac:dyDescent="0.25">
      <c r="A25" s="33" t="s">
        <v>28</v>
      </c>
      <c r="B25" s="16"/>
      <c r="C25" s="28">
        <f>C19*0.025/12</f>
        <v>95387.5</v>
      </c>
      <c r="D25" s="28"/>
      <c r="E25" s="28">
        <f>E19*0.04/12</f>
        <v>159286.66666666666</v>
      </c>
    </row>
    <row r="26" spans="1:6" x14ac:dyDescent="0.25">
      <c r="C26" s="28"/>
      <c r="D26" s="28"/>
    </row>
    <row r="27" spans="1:6" x14ac:dyDescent="0.25">
      <c r="C27" s="28"/>
      <c r="D27" s="28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4"/>
    </row>
    <row r="59" spans="1:1" ht="15.75" x14ac:dyDescent="0.25">
      <c r="A59" s="35"/>
    </row>
    <row r="60" spans="1:1" ht="15.75" x14ac:dyDescent="0.25">
      <c r="A60" s="35"/>
    </row>
    <row r="61" spans="1:1" ht="15.75" x14ac:dyDescent="0.25">
      <c r="A61" s="35"/>
    </row>
    <row r="62" spans="1:1" ht="15.75" x14ac:dyDescent="0.25">
      <c r="A62" s="35"/>
    </row>
    <row r="63" spans="1:1" ht="15.75" x14ac:dyDescent="0.25">
      <c r="A63" s="35"/>
    </row>
    <row r="64" spans="1:1" ht="15.75" x14ac:dyDescent="0.25">
      <c r="A64" s="35"/>
    </row>
    <row r="65" spans="1:1" ht="15.75" x14ac:dyDescent="0.25">
      <c r="A65" s="35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16" activeCellId="1" sqref="F9:R9 F16:R1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2040</v>
      </c>
      <c r="C2" s="4">
        <f t="shared" ref="C2:C16" si="1">B2*1.2</f>
        <v>2448</v>
      </c>
      <c r="D2" s="4">
        <f t="shared" ref="D2:D16" si="2">C2*1.2</f>
        <v>2937.6</v>
      </c>
      <c r="E2" s="5">
        <f t="shared" ref="E2:E16" si="3">R2</f>
        <v>49500000</v>
      </c>
      <c r="F2" s="4">
        <f t="shared" ref="F2:F15" si="4">ROUND((E2/B2),0)</f>
        <v>24265</v>
      </c>
      <c r="G2" s="4">
        <f t="shared" ref="G2:G15" si="5">ROUND((E2/C2),0)</f>
        <v>20221</v>
      </c>
      <c r="H2" s="4">
        <f t="shared" ref="H2:H15" si="6">ROUND((E2/D2),0)</f>
        <v>16850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2040</v>
      </c>
      <c r="R2" s="2">
        <v>49500000</v>
      </c>
      <c r="S2" s="2" t="s">
        <v>83</v>
      </c>
    </row>
    <row r="3" spans="1:19" x14ac:dyDescent="0.25">
      <c r="A3" s="4">
        <v>2</v>
      </c>
      <c r="B3" s="4">
        <f t="shared" si="0"/>
        <v>1662</v>
      </c>
      <c r="C3" s="4">
        <f t="shared" si="1"/>
        <v>1994.3999999999999</v>
      </c>
      <c r="D3" s="4">
        <f t="shared" si="2"/>
        <v>2393.2799999999997</v>
      </c>
      <c r="E3" s="5">
        <f t="shared" si="3"/>
        <v>42700000</v>
      </c>
      <c r="F3" s="75">
        <f t="shared" si="4"/>
        <v>25692</v>
      </c>
      <c r="G3" s="75">
        <f t="shared" si="5"/>
        <v>21410</v>
      </c>
      <c r="H3" s="75">
        <f t="shared" si="6"/>
        <v>17842</v>
      </c>
      <c r="I3" s="75">
        <f t="shared" si="7"/>
        <v>0</v>
      </c>
      <c r="J3" s="75">
        <f t="shared" si="8"/>
        <v>0</v>
      </c>
      <c r="K3" s="76"/>
      <c r="L3" s="76"/>
      <c r="M3" s="76"/>
      <c r="N3" s="76"/>
      <c r="O3" s="76">
        <v>0</v>
      </c>
      <c r="P3" s="76">
        <f t="shared" si="9"/>
        <v>0</v>
      </c>
      <c r="Q3" s="76">
        <v>1662</v>
      </c>
      <c r="R3" s="77">
        <v>42700000</v>
      </c>
      <c r="S3" s="77" t="s">
        <v>84</v>
      </c>
    </row>
    <row r="4" spans="1:19" x14ac:dyDescent="0.25">
      <c r="A4" s="4">
        <v>3</v>
      </c>
      <c r="B4" s="4">
        <f t="shared" si="0"/>
        <v>1662.5895</v>
      </c>
      <c r="C4" s="4">
        <f t="shared" si="1"/>
        <v>1995.1073999999999</v>
      </c>
      <c r="D4" s="4">
        <f t="shared" si="2"/>
        <v>2394.1288799999998</v>
      </c>
      <c r="E4" s="5">
        <f t="shared" si="3"/>
        <v>33500000</v>
      </c>
      <c r="F4" s="4">
        <f t="shared" si="4"/>
        <v>20149</v>
      </c>
      <c r="G4" s="4">
        <f t="shared" si="5"/>
        <v>16791</v>
      </c>
      <c r="H4" s="4">
        <f t="shared" si="6"/>
        <v>13993</v>
      </c>
      <c r="I4" s="4">
        <f t="shared" si="7"/>
        <v>0</v>
      </c>
      <c r="J4" s="4">
        <f t="shared" si="8"/>
        <v>0</v>
      </c>
      <c r="O4">
        <v>0</v>
      </c>
      <c r="P4">
        <f>185.35*10.764</f>
        <v>1995.1073999999999</v>
      </c>
      <c r="Q4">
        <f t="shared" ref="Q4:Q9" si="10">P4/1.2</f>
        <v>1662.5895</v>
      </c>
      <c r="R4" s="2">
        <v>33500000</v>
      </c>
      <c r="S4" s="2" t="s">
        <v>85</v>
      </c>
    </row>
    <row r="5" spans="1:19" x14ac:dyDescent="0.25">
      <c r="A5" s="4">
        <v>4</v>
      </c>
      <c r="B5" s="4">
        <f t="shared" si="0"/>
        <v>1662</v>
      </c>
      <c r="C5" s="4">
        <f t="shared" si="1"/>
        <v>1994.3999999999999</v>
      </c>
      <c r="D5" s="4">
        <f t="shared" si="2"/>
        <v>2393.2799999999997</v>
      </c>
      <c r="E5" s="5">
        <f t="shared" si="3"/>
        <v>43500000</v>
      </c>
      <c r="F5" s="75">
        <f t="shared" si="4"/>
        <v>26173</v>
      </c>
      <c r="G5" s="75">
        <f t="shared" si="5"/>
        <v>21811</v>
      </c>
      <c r="H5" s="75">
        <f t="shared" si="6"/>
        <v>18176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 t="shared" si="9"/>
        <v>0</v>
      </c>
      <c r="Q5" s="76">
        <v>1662</v>
      </c>
      <c r="R5" s="77">
        <v>43500000</v>
      </c>
      <c r="S5" s="77" t="s">
        <v>86</v>
      </c>
    </row>
    <row r="6" spans="1:19" x14ac:dyDescent="0.25">
      <c r="A6" s="4">
        <v>5</v>
      </c>
      <c r="B6" s="4">
        <f t="shared" si="0"/>
        <v>565</v>
      </c>
      <c r="C6" s="4">
        <f t="shared" si="1"/>
        <v>678</v>
      </c>
      <c r="D6" s="4">
        <f t="shared" si="2"/>
        <v>813.6</v>
      </c>
      <c r="E6" s="5">
        <f t="shared" si="3"/>
        <v>21500000</v>
      </c>
      <c r="F6" s="4">
        <f t="shared" si="4"/>
        <v>38053</v>
      </c>
      <c r="G6" s="4">
        <f t="shared" si="5"/>
        <v>31711</v>
      </c>
      <c r="H6" s="4">
        <f t="shared" si="6"/>
        <v>26426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565</v>
      </c>
      <c r="R6" s="2">
        <v>21500000</v>
      </c>
      <c r="S6" s="2"/>
    </row>
    <row r="7" spans="1:19" x14ac:dyDescent="0.25">
      <c r="A7" s="4">
        <v>6</v>
      </c>
      <c r="B7" s="4">
        <f t="shared" si="0"/>
        <v>504</v>
      </c>
      <c r="C7" s="4">
        <f t="shared" si="1"/>
        <v>604.79999999999995</v>
      </c>
      <c r="D7" s="4">
        <f t="shared" si="2"/>
        <v>725.75999999999988</v>
      </c>
      <c r="E7" s="5">
        <f t="shared" si="3"/>
        <v>21000000</v>
      </c>
      <c r="F7" s="4">
        <f t="shared" si="4"/>
        <v>41667</v>
      </c>
      <c r="G7" s="4">
        <f t="shared" si="5"/>
        <v>34722</v>
      </c>
      <c r="H7" s="4">
        <f t="shared" si="6"/>
        <v>28935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504</v>
      </c>
      <c r="R7" s="2">
        <v>21000000</v>
      </c>
      <c r="S7" s="2"/>
    </row>
    <row r="8" spans="1:19" x14ac:dyDescent="0.25">
      <c r="A8" s="4">
        <v>7</v>
      </c>
      <c r="B8" s="4">
        <f t="shared" si="0"/>
        <v>440</v>
      </c>
      <c r="C8" s="4">
        <f t="shared" si="1"/>
        <v>528</v>
      </c>
      <c r="D8" s="4">
        <f t="shared" si="2"/>
        <v>633.6</v>
      </c>
      <c r="E8" s="5">
        <f t="shared" si="3"/>
        <v>22900000</v>
      </c>
      <c r="F8" s="4">
        <f t="shared" si="4"/>
        <v>52045</v>
      </c>
      <c r="G8" s="4">
        <f t="shared" si="5"/>
        <v>43371</v>
      </c>
      <c r="H8" s="4">
        <f t="shared" si="6"/>
        <v>36143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440</v>
      </c>
      <c r="R8" s="2">
        <v>22900000</v>
      </c>
      <c r="S8" s="2"/>
    </row>
    <row r="9" spans="1:19" x14ac:dyDescent="0.25">
      <c r="A9" s="4">
        <v>8</v>
      </c>
      <c r="B9" s="4">
        <f t="shared" si="0"/>
        <v>695.83333333333337</v>
      </c>
      <c r="C9" s="4">
        <f t="shared" si="1"/>
        <v>835</v>
      </c>
      <c r="D9" s="4">
        <f t="shared" si="2"/>
        <v>1002</v>
      </c>
      <c r="E9" s="5">
        <f t="shared" si="3"/>
        <v>23000000</v>
      </c>
      <c r="F9" s="75">
        <f t="shared" si="4"/>
        <v>33054</v>
      </c>
      <c r="G9" s="75">
        <f t="shared" si="5"/>
        <v>27545</v>
      </c>
      <c r="H9" s="75">
        <f t="shared" si="6"/>
        <v>22954</v>
      </c>
      <c r="I9" s="75">
        <f t="shared" si="7"/>
        <v>0</v>
      </c>
      <c r="J9" s="75">
        <f t="shared" si="8"/>
        <v>0</v>
      </c>
      <c r="K9" s="76"/>
      <c r="L9" s="76"/>
      <c r="M9" s="76"/>
      <c r="N9" s="76"/>
      <c r="O9" s="76">
        <v>0</v>
      </c>
      <c r="P9" s="76">
        <v>835</v>
      </c>
      <c r="Q9" s="76">
        <f t="shared" si="10"/>
        <v>695.83333333333337</v>
      </c>
      <c r="R9" s="77">
        <v>23000000</v>
      </c>
      <c r="S9" s="2"/>
    </row>
    <row r="10" spans="1:19" x14ac:dyDescent="0.25">
      <c r="A10" s="4">
        <v>9</v>
      </c>
      <c r="B10" s="4">
        <f t="shared" si="0"/>
        <v>1929</v>
      </c>
      <c r="C10" s="4">
        <f t="shared" si="1"/>
        <v>2314.7999999999997</v>
      </c>
      <c r="D10" s="4">
        <f t="shared" si="2"/>
        <v>2777.7599999999998</v>
      </c>
      <c r="E10" s="5">
        <f t="shared" si="3"/>
        <v>48000000</v>
      </c>
      <c r="F10" s="4">
        <f t="shared" si="4"/>
        <v>24883</v>
      </c>
      <c r="G10" s="4">
        <f t="shared" si="5"/>
        <v>20736</v>
      </c>
      <c r="H10" s="4">
        <f t="shared" si="6"/>
        <v>17280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1929</v>
      </c>
      <c r="R10" s="2">
        <v>48000000</v>
      </c>
      <c r="S10" s="2" t="s">
        <v>94</v>
      </c>
    </row>
    <row r="11" spans="1:19" x14ac:dyDescent="0.25">
      <c r="A11" s="4">
        <v>10</v>
      </c>
      <c r="B11" s="4">
        <f t="shared" si="0"/>
        <v>1007.5</v>
      </c>
      <c r="C11" s="4">
        <f t="shared" si="1"/>
        <v>1209</v>
      </c>
      <c r="D11" s="4">
        <f t="shared" si="2"/>
        <v>1450.8</v>
      </c>
      <c r="E11" s="5">
        <f t="shared" si="3"/>
        <v>31500000</v>
      </c>
      <c r="F11" s="4">
        <f t="shared" si="4"/>
        <v>31266</v>
      </c>
      <c r="G11" s="4">
        <f t="shared" si="5"/>
        <v>26055</v>
      </c>
      <c r="H11" s="4">
        <f t="shared" si="6"/>
        <v>21712</v>
      </c>
      <c r="I11" s="4">
        <f t="shared" si="7"/>
        <v>0</v>
      </c>
      <c r="J11" s="4">
        <f t="shared" si="8"/>
        <v>0</v>
      </c>
      <c r="O11">
        <v>0</v>
      </c>
      <c r="P11">
        <v>1209</v>
      </c>
      <c r="Q11">
        <f t="shared" ref="Q11" si="11">P11/1.2</f>
        <v>1007.5</v>
      </c>
      <c r="R11" s="2">
        <v>31500000</v>
      </c>
      <c r="S11" s="2" t="s">
        <v>95</v>
      </c>
    </row>
    <row r="12" spans="1:19" x14ac:dyDescent="0.25">
      <c r="A12" s="4">
        <v>11</v>
      </c>
      <c r="B12" s="4">
        <f t="shared" si="0"/>
        <v>1662</v>
      </c>
      <c r="C12" s="4">
        <f t="shared" si="1"/>
        <v>1994.3999999999999</v>
      </c>
      <c r="D12" s="4">
        <f t="shared" si="2"/>
        <v>2393.2799999999997</v>
      </c>
      <c r="E12" s="5">
        <f t="shared" si="3"/>
        <v>45000000</v>
      </c>
      <c r="F12" s="75">
        <f t="shared" si="4"/>
        <v>27076</v>
      </c>
      <c r="G12" s="75">
        <f t="shared" si="5"/>
        <v>22563</v>
      </c>
      <c r="H12" s="75">
        <f t="shared" si="6"/>
        <v>18803</v>
      </c>
      <c r="I12" s="75">
        <f t="shared" si="7"/>
        <v>0</v>
      </c>
      <c r="J12" s="75">
        <f t="shared" si="8"/>
        <v>0</v>
      </c>
      <c r="K12" s="76"/>
      <c r="L12" s="76"/>
      <c r="M12" s="76"/>
      <c r="N12" s="76"/>
      <c r="O12" s="76">
        <v>0</v>
      </c>
      <c r="P12" s="76">
        <f t="shared" ref="P12:P15" si="12">O12/1.2</f>
        <v>0</v>
      </c>
      <c r="Q12" s="76">
        <v>1662</v>
      </c>
      <c r="R12" s="77">
        <v>45000000</v>
      </c>
      <c r="S12" s="77" t="s">
        <v>96</v>
      </c>
    </row>
    <row r="13" spans="1:19" x14ac:dyDescent="0.25">
      <c r="A13" s="4">
        <v>12</v>
      </c>
      <c r="B13" s="4">
        <f t="shared" si="0"/>
        <v>3613</v>
      </c>
      <c r="C13" s="4">
        <f t="shared" si="1"/>
        <v>4335.5999999999995</v>
      </c>
      <c r="D13" s="4">
        <f t="shared" si="2"/>
        <v>5202.7199999999993</v>
      </c>
      <c r="E13" s="5">
        <f t="shared" si="3"/>
        <v>80338500</v>
      </c>
      <c r="F13" s="4">
        <f t="shared" si="4"/>
        <v>22236</v>
      </c>
      <c r="G13" s="4">
        <f t="shared" si="5"/>
        <v>18530</v>
      </c>
      <c r="H13" s="4">
        <f t="shared" si="6"/>
        <v>15442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v>3613</v>
      </c>
      <c r="R13" s="2">
        <v>80338500</v>
      </c>
      <c r="S13" s="2" t="s">
        <v>97</v>
      </c>
    </row>
    <row r="14" spans="1:19" x14ac:dyDescent="0.25">
      <c r="A14" s="4">
        <v>13</v>
      </c>
      <c r="B14" s="4">
        <f t="shared" si="0"/>
        <v>1791</v>
      </c>
      <c r="C14" s="4">
        <f t="shared" si="1"/>
        <v>2149.1999999999998</v>
      </c>
      <c r="D14" s="4">
        <f t="shared" si="2"/>
        <v>2579.0399999999995</v>
      </c>
      <c r="E14" s="5">
        <f t="shared" si="3"/>
        <v>40149000</v>
      </c>
      <c r="F14" s="4">
        <f t="shared" si="4"/>
        <v>22417</v>
      </c>
      <c r="G14" s="4">
        <f t="shared" si="5"/>
        <v>18681</v>
      </c>
      <c r="H14" s="4">
        <f t="shared" si="6"/>
        <v>15567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v>1791</v>
      </c>
      <c r="R14" s="2">
        <v>40149000</v>
      </c>
      <c r="S14" s="2" t="s">
        <v>97</v>
      </c>
    </row>
    <row r="15" spans="1:19" x14ac:dyDescent="0.25">
      <c r="A15" s="4">
        <v>14</v>
      </c>
      <c r="B15" s="4">
        <f t="shared" si="0"/>
        <v>1678</v>
      </c>
      <c r="C15" s="4">
        <f t="shared" si="1"/>
        <v>2013.6</v>
      </c>
      <c r="D15" s="4">
        <f t="shared" si="2"/>
        <v>2416.3199999999997</v>
      </c>
      <c r="E15" s="5">
        <f t="shared" si="3"/>
        <v>41400000</v>
      </c>
      <c r="F15" s="4">
        <f t="shared" si="4"/>
        <v>24672</v>
      </c>
      <c r="G15" s="4">
        <f t="shared" si="5"/>
        <v>20560</v>
      </c>
      <c r="H15" s="4">
        <f t="shared" si="6"/>
        <v>17133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v>1678</v>
      </c>
      <c r="R15" s="2">
        <v>41400000</v>
      </c>
      <c r="S15" s="2" t="s">
        <v>98</v>
      </c>
    </row>
    <row r="16" spans="1:19" x14ac:dyDescent="0.25">
      <c r="A16" s="4">
        <v>15</v>
      </c>
      <c r="B16" s="4">
        <f t="shared" si="0"/>
        <v>440</v>
      </c>
      <c r="C16" s="4">
        <f t="shared" si="1"/>
        <v>528</v>
      </c>
      <c r="D16" s="4">
        <f t="shared" si="2"/>
        <v>633.6</v>
      </c>
      <c r="E16" s="5">
        <f t="shared" si="3"/>
        <v>14000000</v>
      </c>
      <c r="F16" s="75">
        <f t="shared" ref="F16" si="13">ROUND((E16/B16),0)</f>
        <v>31818</v>
      </c>
      <c r="G16" s="75">
        <f t="shared" ref="G16" si="14">ROUND((E16/C16),0)</f>
        <v>26515</v>
      </c>
      <c r="H16" s="75">
        <f t="shared" ref="H16" si="15">ROUND((E16/D16),0)</f>
        <v>22096</v>
      </c>
      <c r="I16" s="75">
        <f t="shared" ref="I16" si="16">T16</f>
        <v>0</v>
      </c>
      <c r="J16" s="75">
        <f t="shared" ref="J16" si="17">U16</f>
        <v>0</v>
      </c>
      <c r="K16" s="76"/>
      <c r="L16" s="76"/>
      <c r="M16" s="76"/>
      <c r="N16" s="76"/>
      <c r="O16" s="76">
        <v>0</v>
      </c>
      <c r="P16" s="76">
        <f t="shared" ref="P16" si="18">O16/1.2</f>
        <v>0</v>
      </c>
      <c r="Q16" s="76">
        <v>440</v>
      </c>
      <c r="R16" s="77">
        <v>14000000</v>
      </c>
      <c r="S16" s="2"/>
    </row>
    <row r="17" spans="1:19" x14ac:dyDescent="0.25">
      <c r="A17" s="4">
        <v>16</v>
      </c>
      <c r="B17" s="4">
        <f t="shared" ref="B17:B21" si="19">Q17</f>
        <v>625</v>
      </c>
      <c r="C17" s="4">
        <f t="shared" ref="C17:C21" si="20">B17*1.2</f>
        <v>750</v>
      </c>
      <c r="D17" s="4">
        <f t="shared" ref="D17:D21" si="21">C17*1.2</f>
        <v>900</v>
      </c>
      <c r="E17" s="5">
        <f t="shared" ref="E17:E21" si="22">R17</f>
        <v>18500000</v>
      </c>
      <c r="F17" s="75">
        <f t="shared" ref="F17" si="23">ROUND((E17/B17),0)</f>
        <v>29600</v>
      </c>
      <c r="G17" s="75">
        <f t="shared" ref="G17" si="24">ROUND((E17/C17),0)</f>
        <v>24667</v>
      </c>
      <c r="H17" s="75">
        <f t="shared" ref="H17" si="25">ROUND((E17/D17),0)</f>
        <v>20556</v>
      </c>
      <c r="I17" s="75">
        <f t="shared" ref="I17" si="26">T17</f>
        <v>0</v>
      </c>
      <c r="J17" s="75">
        <f t="shared" ref="J17" si="27">U17</f>
        <v>0</v>
      </c>
      <c r="K17" s="76"/>
      <c r="L17" s="76"/>
      <c r="M17" s="76"/>
      <c r="N17" s="76"/>
      <c r="O17" s="76">
        <v>0</v>
      </c>
      <c r="P17" s="76">
        <f t="shared" ref="P17" si="28">O17/1.2</f>
        <v>0</v>
      </c>
      <c r="Q17" s="76">
        <v>625</v>
      </c>
      <c r="R17" s="77">
        <v>18500000</v>
      </c>
      <c r="S17" s="2"/>
    </row>
    <row r="18" spans="1:19" x14ac:dyDescent="0.25">
      <c r="A18" s="4">
        <v>17</v>
      </c>
      <c r="B18" s="4">
        <f t="shared" si="19"/>
        <v>440</v>
      </c>
      <c r="C18" s="4">
        <f t="shared" si="20"/>
        <v>528</v>
      </c>
      <c r="D18" s="4">
        <f t="shared" si="21"/>
        <v>633.6</v>
      </c>
      <c r="E18" s="5">
        <f t="shared" si="22"/>
        <v>14000000</v>
      </c>
      <c r="F18" s="75">
        <f t="shared" ref="F18:F21" si="29">ROUND((E18/B18),0)</f>
        <v>31818</v>
      </c>
      <c r="G18" s="75">
        <f t="shared" ref="G18:G21" si="30">ROUND((E18/C18),0)</f>
        <v>26515</v>
      </c>
      <c r="H18" s="75">
        <f t="shared" ref="H18:H21" si="31">ROUND((E18/D18),0)</f>
        <v>22096</v>
      </c>
      <c r="I18" s="75">
        <f t="shared" ref="I18:J21" si="32">T18</f>
        <v>0</v>
      </c>
      <c r="J18" s="75">
        <f t="shared" si="32"/>
        <v>0</v>
      </c>
      <c r="K18" s="76"/>
      <c r="L18" s="76"/>
      <c r="M18" s="76"/>
      <c r="N18" s="76"/>
      <c r="O18" s="76">
        <v>0</v>
      </c>
      <c r="P18" s="76">
        <f t="shared" ref="P18" si="33">O18/1.2</f>
        <v>0</v>
      </c>
      <c r="Q18" s="76">
        <v>440</v>
      </c>
      <c r="R18" s="77">
        <v>14000000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29"/>
        <v>#DIV/0!</v>
      </c>
      <c r="G19" s="4" t="e">
        <f t="shared" si="30"/>
        <v>#DIV/0!</v>
      </c>
      <c r="H19" s="4" t="e">
        <f t="shared" si="31"/>
        <v>#DIV/0!</v>
      </c>
      <c r="I19" s="4">
        <f t="shared" si="32"/>
        <v>0</v>
      </c>
      <c r="J19" s="4">
        <f t="shared" si="32"/>
        <v>0</v>
      </c>
      <c r="O19">
        <v>0</v>
      </c>
      <c r="P19">
        <f>O19/1.2</f>
        <v>0</v>
      </c>
      <c r="Q19">
        <f t="shared" ref="Q19:Q21" si="34">P19/1.2</f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5">Q20</f>
        <v>0</v>
      </c>
      <c r="C20" s="4">
        <f t="shared" ref="C20" si="36">B20*1.2</f>
        <v>0</v>
      </c>
      <c r="D20" s="4">
        <f t="shared" ref="D20" si="37">C20*1.2</f>
        <v>0</v>
      </c>
      <c r="E20" s="5">
        <f t="shared" ref="E20" si="38">R20</f>
        <v>0</v>
      </c>
      <c r="F20" s="4" t="e">
        <f t="shared" ref="F20" si="39">ROUND((E20/B20),0)</f>
        <v>#DIV/0!</v>
      </c>
      <c r="G20" s="4" t="e">
        <f t="shared" ref="G20" si="40">ROUND((E20/C20),0)</f>
        <v>#DIV/0!</v>
      </c>
      <c r="H20" s="4" t="e">
        <f t="shared" ref="H20" si="41">ROUND((E20/D20),0)</f>
        <v>#DIV/0!</v>
      </c>
      <c r="I20" s="4">
        <f t="shared" ref="I20" si="42">T20</f>
        <v>0</v>
      </c>
      <c r="J20" s="4">
        <f t="shared" ref="J20" si="43">U20</f>
        <v>0</v>
      </c>
      <c r="O20">
        <v>0</v>
      </c>
      <c r="P20">
        <f t="shared" ref="P20" si="44">O20/1.2</f>
        <v>0</v>
      </c>
      <c r="Q20">
        <f t="shared" ref="Q20" si="45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29"/>
        <v>#DIV/0!</v>
      </c>
      <c r="G21" s="4" t="e">
        <f t="shared" si="30"/>
        <v>#DIV/0!</v>
      </c>
      <c r="H21" s="4" t="e">
        <f t="shared" si="31"/>
        <v>#DIV/0!</v>
      </c>
      <c r="I21" s="4">
        <f t="shared" si="32"/>
        <v>0</v>
      </c>
      <c r="J21" s="4">
        <f t="shared" si="32"/>
        <v>0</v>
      </c>
      <c r="O21">
        <v>0</v>
      </c>
      <c r="P21">
        <f>O21/1.2</f>
        <v>0</v>
      </c>
      <c r="Q21">
        <f t="shared" si="34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67" t="s">
        <v>101</v>
      </c>
    </row>
    <row r="24" spans="1:19" s="9" customFormat="1" x14ac:dyDescent="0.25">
      <c r="F24" s="66"/>
    </row>
    <row r="25" spans="1:19" s="9" customFormat="1" x14ac:dyDescent="0.25">
      <c r="F25" s="67"/>
    </row>
    <row r="26" spans="1:19" s="9" customFormat="1" x14ac:dyDescent="0.25">
      <c r="F26" s="67"/>
    </row>
    <row r="27" spans="1:19" s="9" customFormat="1" x14ac:dyDescent="0.25">
      <c r="F27" s="67"/>
    </row>
    <row r="28" spans="1:19" s="9" customFormat="1" x14ac:dyDescent="0.25">
      <c r="C28" s="65" t="s">
        <v>74</v>
      </c>
      <c r="D28" s="65" t="s">
        <v>92</v>
      </c>
      <c r="F28" s="50" t="s">
        <v>93</v>
      </c>
      <c r="G28" s="50">
        <v>1625</v>
      </c>
    </row>
    <row r="29" spans="1:19" s="9" customFormat="1" x14ac:dyDescent="0.25">
      <c r="C29" s="65" t="s">
        <v>1</v>
      </c>
      <c r="D29" s="65">
        <v>37985400</v>
      </c>
      <c r="F29" s="50" t="s">
        <v>71</v>
      </c>
      <c r="G29" s="50">
        <v>1951</v>
      </c>
      <c r="H29" s="9">
        <f>G29/G28</f>
        <v>1.2006153846153846</v>
      </c>
    </row>
    <row r="30" spans="1:19" s="9" customFormat="1" x14ac:dyDescent="0.25">
      <c r="F30" s="50" t="s">
        <v>72</v>
      </c>
      <c r="G30" s="50">
        <v>28000</v>
      </c>
    </row>
    <row r="31" spans="1:19" s="9" customFormat="1" x14ac:dyDescent="0.25">
      <c r="C31" s="68" t="s">
        <v>91</v>
      </c>
      <c r="D31" s="68"/>
      <c r="F31" s="68" t="s">
        <v>73</v>
      </c>
      <c r="G31" s="68">
        <f>G28*G30+2000000</f>
        <v>47500000</v>
      </c>
      <c r="H31" s="9">
        <f>G31/D29</f>
        <v>1.2504804477509781</v>
      </c>
    </row>
    <row r="32" spans="1:19" s="9" customFormat="1" x14ac:dyDescent="0.25">
      <c r="C32" s="68" t="s">
        <v>87</v>
      </c>
      <c r="D32" s="68">
        <v>1951</v>
      </c>
      <c r="F32" s="68" t="s">
        <v>24</v>
      </c>
      <c r="G32" s="68">
        <f>G31*90%</f>
        <v>42750000</v>
      </c>
    </row>
    <row r="33" spans="3:7" s="9" customFormat="1" x14ac:dyDescent="0.25">
      <c r="C33" s="68" t="s">
        <v>88</v>
      </c>
      <c r="D33" s="68">
        <v>21000</v>
      </c>
      <c r="F33" s="68" t="s">
        <v>25</v>
      </c>
      <c r="G33" s="68">
        <f>G31*80%</f>
        <v>38000000</v>
      </c>
    </row>
    <row r="34" spans="3:7" s="9" customFormat="1" x14ac:dyDescent="0.25">
      <c r="C34" s="68" t="s">
        <v>73</v>
      </c>
      <c r="D34" s="68">
        <f>D32*D33</f>
        <v>40971000</v>
      </c>
    </row>
    <row r="35" spans="3:7" s="9" customFormat="1" x14ac:dyDescent="0.25">
      <c r="C35" s="68" t="s">
        <v>89</v>
      </c>
      <c r="D35" s="68">
        <v>1200000</v>
      </c>
    </row>
    <row r="36" spans="3:7" s="9" customFormat="1" x14ac:dyDescent="0.25">
      <c r="C36" s="67" t="s">
        <v>90</v>
      </c>
      <c r="D36" s="67">
        <f>D34+D35</f>
        <v>42171000</v>
      </c>
    </row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C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2023-12-29T10:24:13Z</dcterms:modified>
</cp:coreProperties>
</file>