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Dattu Khurd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Sheet6" sheetId="3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3" l="1"/>
  <c r="E30" i="23"/>
  <c r="H9" i="39"/>
  <c r="H10" i="39"/>
  <c r="H11" i="39"/>
  <c r="H12" i="39"/>
  <c r="H13" i="39"/>
  <c r="H14" i="39"/>
  <c r="H15" i="39"/>
  <c r="H8" i="39"/>
  <c r="C20" i="23"/>
  <c r="Q15" i="4"/>
  <c r="P15" i="4"/>
  <c r="J15" i="4"/>
  <c r="I15" i="4"/>
  <c r="E15" i="4"/>
  <c r="P14" i="4"/>
  <c r="Q14" i="4" s="1"/>
  <c r="J14" i="4"/>
  <c r="I14" i="4"/>
  <c r="E14" i="4"/>
  <c r="P13" i="4"/>
  <c r="Q13" i="4" s="1"/>
  <c r="J13" i="4"/>
  <c r="I13" i="4"/>
  <c r="E13" i="4"/>
  <c r="Q12" i="4"/>
  <c r="P12" i="4"/>
  <c r="J12" i="4"/>
  <c r="I12" i="4"/>
  <c r="E12" i="4"/>
  <c r="P11" i="4"/>
  <c r="Q11" i="4" s="1"/>
  <c r="J11" i="4"/>
  <c r="I11" i="4"/>
  <c r="E11" i="4"/>
  <c r="P10" i="4"/>
  <c r="Q10" i="4" s="1"/>
  <c r="J10" i="4"/>
  <c r="I10" i="4"/>
  <c r="E10" i="4"/>
  <c r="P9" i="4"/>
  <c r="Q9" i="4" s="1"/>
  <c r="J9" i="4"/>
  <c r="I9" i="4"/>
  <c r="E9" i="4"/>
  <c r="Q8" i="4"/>
  <c r="P8" i="4"/>
  <c r="J8" i="4"/>
  <c r="I8" i="4"/>
  <c r="E8" i="4"/>
  <c r="P7" i="4"/>
  <c r="Q7" i="4" s="1"/>
  <c r="J7" i="4"/>
  <c r="I7" i="4"/>
  <c r="E7" i="4"/>
  <c r="P6" i="4"/>
  <c r="Q6" i="4" s="1"/>
  <c r="J6" i="4"/>
  <c r="I6" i="4"/>
  <c r="E6" i="4"/>
  <c r="P5" i="4"/>
  <c r="Q5" i="4" s="1"/>
  <c r="J5" i="4"/>
  <c r="I5" i="4"/>
  <c r="E5" i="4"/>
  <c r="Q4" i="4"/>
  <c r="P4" i="4"/>
  <c r="J4" i="4"/>
  <c r="I4" i="4"/>
  <c r="E4" i="4"/>
  <c r="Q3" i="4"/>
  <c r="J3" i="4"/>
  <c r="I3" i="4"/>
  <c r="E3" i="4"/>
  <c r="P2" i="4"/>
  <c r="J2" i="4"/>
  <c r="I2" i="4"/>
  <c r="E2" i="4"/>
  <c r="H16" i="39" l="1"/>
  <c r="I16" i="39" s="1"/>
  <c r="O24" i="4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B3" i="4"/>
  <c r="B4" i="4"/>
  <c r="B5" i="4"/>
  <c r="B6" i="4"/>
  <c r="B7" i="4"/>
  <c r="B8" i="4"/>
  <c r="B9" i="4"/>
  <c r="B10" i="4"/>
  <c r="B11" i="4"/>
  <c r="B12" i="4"/>
  <c r="B13" i="4"/>
  <c r="N13" i="24"/>
  <c r="F2" i="24"/>
  <c r="H2" i="24" s="1"/>
  <c r="E2" i="24"/>
  <c r="G2" i="24" s="1"/>
  <c r="G31" i="4"/>
  <c r="N18" i="24"/>
  <c r="N17" i="24"/>
  <c r="N16" i="24"/>
  <c r="N12" i="24"/>
  <c r="B15" i="4"/>
  <c r="A15" i="4"/>
  <c r="B14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C13" i="4" l="1"/>
  <c r="F13" i="4"/>
  <c r="C9" i="4"/>
  <c r="F9" i="4"/>
  <c r="C5" i="4"/>
  <c r="F5" i="4"/>
  <c r="C15" i="4"/>
  <c r="F15" i="4"/>
  <c r="C10" i="4"/>
  <c r="F10" i="4"/>
  <c r="C6" i="4"/>
  <c r="F6" i="4"/>
  <c r="C2" i="4"/>
  <c r="F2" i="4"/>
  <c r="C11" i="4"/>
  <c r="F11" i="4"/>
  <c r="C7" i="4"/>
  <c r="F7" i="4"/>
  <c r="C3" i="4"/>
  <c r="F3" i="4"/>
  <c r="C14" i="4"/>
  <c r="F14" i="4"/>
  <c r="C12" i="4"/>
  <c r="F12" i="4"/>
  <c r="C8" i="4"/>
  <c r="F8" i="4"/>
  <c r="C4" i="4"/>
  <c r="F4" i="4"/>
  <c r="H32" i="4"/>
  <c r="I31" i="4"/>
  <c r="I2" i="24"/>
  <c r="G34" i="4"/>
  <c r="D8" i="4" l="1"/>
  <c r="H8" i="4" s="1"/>
  <c r="G8" i="4"/>
  <c r="D14" i="4"/>
  <c r="H14" i="4" s="1"/>
  <c r="G14" i="4"/>
  <c r="D7" i="4"/>
  <c r="H7" i="4" s="1"/>
  <c r="G7" i="4"/>
  <c r="D2" i="4"/>
  <c r="H2" i="4" s="1"/>
  <c r="G2" i="4"/>
  <c r="D10" i="4"/>
  <c r="H10" i="4" s="1"/>
  <c r="G10" i="4"/>
  <c r="D5" i="4"/>
  <c r="H5" i="4" s="1"/>
  <c r="G5" i="4"/>
  <c r="D13" i="4"/>
  <c r="H13" i="4" s="1"/>
  <c r="G13" i="4"/>
  <c r="D4" i="4"/>
  <c r="H4" i="4" s="1"/>
  <c r="G4" i="4"/>
  <c r="D12" i="4"/>
  <c r="H12" i="4" s="1"/>
  <c r="G12" i="4"/>
  <c r="D3" i="4"/>
  <c r="H3" i="4" s="1"/>
  <c r="G3" i="4"/>
  <c r="D11" i="4"/>
  <c r="H11" i="4" s="1"/>
  <c r="G11" i="4"/>
  <c r="D6" i="4"/>
  <c r="H6" i="4" s="1"/>
  <c r="G6" i="4"/>
  <c r="D15" i="4"/>
  <c r="H15" i="4" s="1"/>
  <c r="G15" i="4"/>
  <c r="D9" i="4"/>
  <c r="H9" i="4" s="1"/>
  <c r="G9" i="4"/>
  <c r="G36" i="4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B20" i="23" l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 l="1"/>
  <c r="H16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<sst xmlns="http://schemas.openxmlformats.org/spreadsheetml/2006/main" count="130" uniqueCount="99">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</sst>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1</xdr:row>
      <xdr:rowOff>55080</xdr:rowOff>
    </xdr:from>
    <xdr:to>
      <xdr:col>14</xdr:col>
      <xdr:colOff>526596</xdr:colOff>
      <xdr:row>20</xdr:row>
      <xdr:rowOff>116898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253" t="13357" r="1830" b="7017"/>
        <a:stretch>
          <a:fillRect/>
        </a:stretch>
      </xdr:blipFill>
      <xdr:spPr bwMode="auto">
        <a:xfrm>
          <a:off x="3019425" y="245580"/>
          <a:ext cx="6041571" cy="3681318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361770</xdr:colOff>
      <xdr:row>23</xdr:row>
      <xdr:rowOff>142875</xdr:rowOff>
    </xdr:to>
    <xdr:pic>
      <xdr:nvPicPr>
        <xdr:cNvPr id="102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231" t="12994" r="1898" b="10170"/>
        <a:stretch>
          <a:fillRect/>
        </a:stretch>
      </xdr:blipFill>
      <xdr:spPr bwMode="auto">
        <a:xfrm>
          <a:off x="609600" y="190500"/>
          <a:ext cx="7067370" cy="43338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35</xdr:row>
      <xdr:rowOff>0</xdr:rowOff>
    </xdr:from>
    <xdr:to>
      <xdr:col>10</xdr:col>
      <xdr:colOff>409575</xdr:colOff>
      <xdr:row>55</xdr:row>
      <xdr:rowOff>47625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13081" r="1663" b="5321"/>
        <a:stretch>
          <a:fillRect/>
        </a:stretch>
      </xdr:blipFill>
      <xdr:spPr bwMode="auto">
        <a:xfrm>
          <a:off x="628650" y="6667500"/>
          <a:ext cx="5876925" cy="385762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6162</xdr:colOff>
      <xdr:row>28</xdr:row>
      <xdr:rowOff>7284</xdr:rowOff>
    </xdr:from>
    <xdr:to>
      <xdr:col>14</xdr:col>
      <xdr:colOff>414616</xdr:colOff>
      <xdr:row>55</xdr:row>
      <xdr:rowOff>134472</xdr:rowOff>
    </xdr:to>
    <xdr:pic>
      <xdr:nvPicPr>
        <xdr:cNvPr id="3073" name="Picture 1" descr="WhatsApp Image 2023-06-14 at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1280" y="5341284"/>
          <a:ext cx="8274983" cy="5270688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D16" sqref="D16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>
        <f>40700*0.05</f>
        <v>2035</v>
      </c>
      <c r="E2" s="61">
        <f>C3+D2</f>
        <v>21395</v>
      </c>
      <c r="F2" s="74"/>
      <c r="G2" s="119" t="s">
        <v>76</v>
      </c>
      <c r="H2" s="120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59</v>
      </c>
      <c r="C3" s="52">
        <v>19360</v>
      </c>
      <c r="D3" s="41"/>
      <c r="E3" s="41"/>
      <c r="F3" s="41"/>
      <c r="G3" s="80" t="s">
        <v>77</v>
      </c>
      <c r="H3" s="81" t="s">
        <v>78</v>
      </c>
      <c r="I3" s="82"/>
      <c r="J3" s="74"/>
      <c r="K3" s="83" t="s">
        <v>79</v>
      </c>
      <c r="L3" s="84"/>
      <c r="M3" s="74"/>
      <c r="N3" s="85" t="s">
        <v>80</v>
      </c>
      <c r="O3" s="86"/>
      <c r="P3" s="86"/>
      <c r="Q3" s="87"/>
      <c r="R3" s="74"/>
      <c r="S3" s="74"/>
    </row>
    <row r="4" spans="1:19" ht="27" thickBot="1">
      <c r="A4" s="74"/>
      <c r="B4" s="41" t="s">
        <v>60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77</v>
      </c>
      <c r="O4" s="93" t="s">
        <v>78</v>
      </c>
      <c r="P4" s="94"/>
      <c r="Q4" s="74"/>
      <c r="R4" s="74"/>
      <c r="S4" s="74"/>
    </row>
    <row r="5" spans="1:19" ht="15.75" thickBot="1">
      <c r="A5" s="74"/>
      <c r="B5" s="41" t="s">
        <v>81</v>
      </c>
      <c r="C5" s="56">
        <f>C3+C4</f>
        <v>19360</v>
      </c>
      <c r="D5" s="57" t="s">
        <v>61</v>
      </c>
      <c r="E5" s="58">
        <f>ROUND(C5/10.764,0)</f>
        <v>1799</v>
      </c>
      <c r="F5" s="57" t="s">
        <v>62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82</v>
      </c>
      <c r="C6" s="52">
        <v>1150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83</v>
      </c>
      <c r="C7" s="56">
        <f>C5-C6</f>
        <v>18210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84</v>
      </c>
      <c r="C8" s="100"/>
      <c r="D8" s="101">
        <f>1-C8</f>
        <v>1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85</v>
      </c>
      <c r="C9" s="74"/>
      <c r="D9" s="56">
        <f>ROUND(C7*D8,0)</f>
        <v>18210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86</v>
      </c>
      <c r="C10" s="56">
        <f>C6+D9</f>
        <v>19360</v>
      </c>
      <c r="D10" s="57" t="s">
        <v>61</v>
      </c>
      <c r="E10" s="58">
        <f>ROUND(C10/10.764,0)</f>
        <v>1799</v>
      </c>
      <c r="F10" s="57" t="s">
        <v>62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63</v>
      </c>
      <c r="C12" s="62">
        <v>2023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64</v>
      </c>
      <c r="C13" s="62">
        <v>2023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65</v>
      </c>
      <c r="C14" s="62">
        <f>C12-C13</f>
        <v>0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87</v>
      </c>
      <c r="C15" s="47">
        <f>60-C14</f>
        <v>60</v>
      </c>
      <c r="D15" s="74"/>
      <c r="E15" s="74"/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>
        <v>357</v>
      </c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/>
      <c r="C17" s="61">
        <f>E10*C16</f>
        <v>642243</v>
      </c>
      <c r="D17" s="74"/>
      <c r="E17" s="74"/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74"/>
      <c r="D18" s="74"/>
      <c r="E18" s="74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41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/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/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74"/>
      <c r="D29" s="74"/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70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70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I16"/>
  <sheetViews>
    <sheetView topLeftCell="A4" zoomScale="130" zoomScaleNormal="130" workbookViewId="0">
      <selection activeCell="H19" sqref="H19"/>
    </sheetView>
  </sheetViews>
  <sheetFormatPr defaultRowHeight="15"/>
  <sheetData>
    <row r="8" spans="6:9">
      <c r="F8">
        <v>3.05</v>
      </c>
      <c r="G8">
        <v>4.55</v>
      </c>
      <c r="H8">
        <f>G8*F8</f>
        <v>13.8775</v>
      </c>
    </row>
    <row r="9" spans="6:9">
      <c r="F9">
        <v>3.55</v>
      </c>
      <c r="G9">
        <v>2.2000000000000002</v>
      </c>
      <c r="H9" s="74">
        <f>G9*F9</f>
        <v>7.8100000000000005</v>
      </c>
    </row>
    <row r="10" spans="6:9">
      <c r="F10">
        <v>3.15</v>
      </c>
      <c r="G10">
        <v>3.2</v>
      </c>
      <c r="H10" s="74">
        <f t="shared" ref="H9:H15" si="0">G10*F10</f>
        <v>10.08</v>
      </c>
    </row>
    <row r="11" spans="6:9">
      <c r="F11" s="74">
        <v>3.15</v>
      </c>
      <c r="G11" s="74">
        <v>3.2</v>
      </c>
      <c r="H11" s="74">
        <f t="shared" si="0"/>
        <v>10.08</v>
      </c>
    </row>
    <row r="12" spans="6:9">
      <c r="F12">
        <v>2.15</v>
      </c>
      <c r="G12">
        <v>1.2</v>
      </c>
      <c r="H12" s="74">
        <f t="shared" si="0"/>
        <v>2.5799999999999996</v>
      </c>
    </row>
    <row r="13" spans="6:9">
      <c r="F13">
        <v>2.15</v>
      </c>
      <c r="G13">
        <v>1.2</v>
      </c>
      <c r="H13" s="74">
        <f t="shared" si="0"/>
        <v>2.5799999999999996</v>
      </c>
    </row>
    <row r="14" spans="6:9">
      <c r="F14">
        <v>2.4</v>
      </c>
      <c r="G14">
        <v>0.9</v>
      </c>
      <c r="H14" s="74">
        <f t="shared" si="0"/>
        <v>2.16</v>
      </c>
    </row>
    <row r="15" spans="6:9">
      <c r="F15">
        <v>1.8</v>
      </c>
      <c r="G15">
        <v>3.05</v>
      </c>
      <c r="H15" s="74">
        <f t="shared" si="0"/>
        <v>5.49</v>
      </c>
    </row>
    <row r="16" spans="6:9">
      <c r="H16">
        <f>SUM(H8:H15)</f>
        <v>54.657499999999992</v>
      </c>
      <c r="I16">
        <f>H16*10.764</f>
        <v>588.33332999999982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16" workbookViewId="0">
      <selection activeCell="G29" sqref="G29"/>
    </sheetView>
  </sheetViews>
  <sheetFormatPr defaultRowHeight="15"/>
  <cols>
    <col min="1" max="1" width="21.7109375" bestFit="1" customWidth="1"/>
    <col min="2" max="2" width="17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7"/>
      <c r="G1" s="77"/>
    </row>
    <row r="2" spans="1:8">
      <c r="A2" s="15"/>
      <c r="C2" s="16" t="s">
        <v>97</v>
      </c>
      <c r="D2" s="17"/>
      <c r="F2" s="77"/>
      <c r="G2" s="77"/>
    </row>
    <row r="3" spans="1:8">
      <c r="A3" s="15" t="s">
        <v>13</v>
      </c>
      <c r="B3" s="19"/>
      <c r="C3" s="20">
        <v>9500</v>
      </c>
      <c r="D3" s="21" t="s">
        <v>98</v>
      </c>
      <c r="F3" s="77"/>
      <c r="G3" s="77"/>
      <c r="H3" s="18"/>
    </row>
    <row r="4" spans="1:8" ht="30">
      <c r="A4" s="22" t="s">
        <v>14</v>
      </c>
      <c r="B4" s="19"/>
      <c r="C4" s="20">
        <v>2000</v>
      </c>
      <c r="D4" s="23"/>
      <c r="F4" s="77"/>
      <c r="G4" s="77"/>
      <c r="H4" s="18"/>
    </row>
    <row r="5" spans="1:8">
      <c r="A5" s="15" t="s">
        <v>15</v>
      </c>
      <c r="B5" s="19"/>
      <c r="C5" s="20">
        <f>C3-C4</f>
        <v>7500</v>
      </c>
      <c r="D5" s="23"/>
      <c r="F5" s="77"/>
      <c r="G5" s="77"/>
      <c r="H5" s="77"/>
    </row>
    <row r="6" spans="1:8">
      <c r="A6" s="15" t="s">
        <v>16</v>
      </c>
      <c r="B6" s="19"/>
      <c r="C6" s="20">
        <f>C4</f>
        <v>2000</v>
      </c>
      <c r="D6" s="23"/>
      <c r="F6" s="77"/>
      <c r="G6" s="77"/>
      <c r="H6" s="77"/>
    </row>
    <row r="7" spans="1:8">
      <c r="A7" s="15" t="s">
        <v>17</v>
      </c>
      <c r="B7" s="24"/>
      <c r="C7" s="25">
        <v>0</v>
      </c>
      <c r="D7" s="25"/>
      <c r="F7" s="77"/>
      <c r="G7" s="77"/>
      <c r="H7" s="77"/>
    </row>
    <row r="8" spans="1:8">
      <c r="A8" s="15" t="s">
        <v>18</v>
      </c>
      <c r="B8" s="24"/>
      <c r="C8" s="25">
        <f>C9-C7</f>
        <v>60</v>
      </c>
      <c r="D8" s="25"/>
      <c r="F8" s="77"/>
      <c r="G8" s="77"/>
      <c r="H8" s="77"/>
    </row>
    <row r="9" spans="1:8">
      <c r="A9" s="15" t="s">
        <v>19</v>
      </c>
      <c r="B9" s="24"/>
      <c r="C9" s="25">
        <v>60</v>
      </c>
      <c r="D9" s="25"/>
      <c r="F9" s="77"/>
      <c r="G9" s="77"/>
      <c r="H9" s="77"/>
    </row>
    <row r="10" spans="1:8" ht="30">
      <c r="A10" s="22" t="s">
        <v>20</v>
      </c>
      <c r="B10" s="24"/>
      <c r="C10" s="25">
        <f>90*C7/C9</f>
        <v>0</v>
      </c>
      <c r="D10" s="25"/>
      <c r="F10" s="77"/>
      <c r="G10" s="77"/>
      <c r="H10" s="77"/>
    </row>
    <row r="11" spans="1:8">
      <c r="A11" s="15"/>
      <c r="B11" s="26"/>
      <c r="C11" s="27">
        <f>C10%</f>
        <v>0</v>
      </c>
      <c r="D11" s="27"/>
      <c r="E11" s="74"/>
      <c r="F11" s="77"/>
      <c r="G11" s="77"/>
    </row>
    <row r="12" spans="1:8">
      <c r="A12" s="15" t="s">
        <v>21</v>
      </c>
      <c r="B12" s="19"/>
      <c r="C12" s="20">
        <f>C6*C11</f>
        <v>0</v>
      </c>
      <c r="D12" s="23"/>
      <c r="F12" s="77"/>
      <c r="G12" s="77"/>
    </row>
    <row r="13" spans="1:8">
      <c r="A13" s="15" t="s">
        <v>22</v>
      </c>
      <c r="B13" s="19"/>
      <c r="C13" s="20">
        <f>C6-C12</f>
        <v>2000</v>
      </c>
      <c r="D13" s="23"/>
      <c r="F13" s="77"/>
      <c r="G13" s="77"/>
    </row>
    <row r="14" spans="1:8">
      <c r="A14" s="15" t="s">
        <v>15</v>
      </c>
      <c r="B14" s="19"/>
      <c r="C14" s="20">
        <f>C5</f>
        <v>7500</v>
      </c>
      <c r="D14" s="23"/>
      <c r="F14" s="117"/>
      <c r="G14" s="117"/>
    </row>
    <row r="15" spans="1:8">
      <c r="B15" s="19"/>
      <c r="C15" s="20"/>
      <c r="D15" s="23"/>
      <c r="F15" s="77"/>
      <c r="G15" s="117"/>
    </row>
    <row r="16" spans="1:8">
      <c r="A16" s="28" t="s">
        <v>23</v>
      </c>
      <c r="B16" s="29"/>
      <c r="C16" s="21">
        <f>C14+C13</f>
        <v>9500</v>
      </c>
      <c r="D16" s="21"/>
      <c r="E16" s="61"/>
      <c r="F16" s="77"/>
      <c r="G16" s="117"/>
    </row>
    <row r="17" spans="1:8">
      <c r="B17" s="24"/>
      <c r="C17" s="25"/>
      <c r="D17" s="25"/>
      <c r="F17" s="77"/>
      <c r="G17" s="117"/>
      <c r="H17" s="118"/>
    </row>
    <row r="18" spans="1:8" ht="16.5">
      <c r="A18" s="28" t="s">
        <v>94</v>
      </c>
      <c r="B18" s="7"/>
      <c r="C18" s="75">
        <v>451</v>
      </c>
      <c r="D18" s="75"/>
      <c r="E18" s="76"/>
      <c r="F18" s="77"/>
      <c r="G18" s="77"/>
    </row>
    <row r="19" spans="1:8">
      <c r="A19" s="15"/>
      <c r="B19" s="6"/>
      <c r="C19" s="30">
        <f>C18*C16</f>
        <v>4284500</v>
      </c>
      <c r="D19" s="77" t="s">
        <v>68</v>
      </c>
      <c r="E19" s="30"/>
      <c r="F19" s="77"/>
      <c r="G19" s="117"/>
    </row>
    <row r="20" spans="1:8">
      <c r="A20" s="15"/>
      <c r="B20" s="61">
        <f>C20*80</f>
        <v>325622000</v>
      </c>
      <c r="C20" s="31">
        <f>C19*95%</f>
        <v>4070275</v>
      </c>
      <c r="D20" s="77" t="s">
        <v>24</v>
      </c>
      <c r="E20" s="31"/>
      <c r="F20" s="77"/>
      <c r="G20" s="117"/>
    </row>
    <row r="21" spans="1:8">
      <c r="A21" s="15"/>
      <c r="C21" s="31">
        <f>C19*80%</f>
        <v>3427600</v>
      </c>
      <c r="D21" s="77" t="s">
        <v>25</v>
      </c>
      <c r="E21" s="31"/>
      <c r="F21" s="77"/>
      <c r="G21" s="77"/>
    </row>
    <row r="22" spans="1:8">
      <c r="A22" s="15"/>
      <c r="F22" s="77"/>
      <c r="G22" s="77"/>
    </row>
    <row r="23" spans="1:8">
      <c r="A23" s="32" t="s">
        <v>26</v>
      </c>
      <c r="B23" s="33"/>
      <c r="C23" s="34">
        <f>C4*C18</f>
        <v>902000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8926.0416666666661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36.72</v>
      </c>
      <c r="D28">
        <v>395.25407999999999</v>
      </c>
    </row>
    <row r="29" spans="1:8">
      <c r="C29">
        <v>5.18</v>
      </c>
      <c r="D29">
        <v>55.75752</v>
      </c>
    </row>
    <row r="30" spans="1:8">
      <c r="C30" s="6">
        <v>41.9</v>
      </c>
      <c r="D30" s="122">
        <v>451.01159999999999</v>
      </c>
      <c r="E30" s="118">
        <f>D30*1.1</f>
        <v>496.11276000000004</v>
      </c>
    </row>
    <row r="31" spans="1:8">
      <c r="C31"/>
      <c r="D31"/>
      <c r="E31" s="118">
        <f>E30*2000</f>
        <v>992225.52</v>
      </c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70" zoomScaleNormal="70" workbookViewId="0">
      <selection activeCell="G2" sqref="G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293</v>
      </c>
      <c r="C2" s="4">
        <f t="shared" ref="C2:C15" si="2">B2*1.2</f>
        <v>351.59999999999997</v>
      </c>
      <c r="D2" s="4">
        <f t="shared" ref="D2:D15" si="3">C2*1.2</f>
        <v>421.91999999999996</v>
      </c>
      <c r="E2" s="5">
        <f t="shared" ref="E2:E15" si="4">R2</f>
        <v>2500000</v>
      </c>
      <c r="F2" s="66">
        <f t="shared" ref="F2:F15" si="5">ROUND((E2/B2),0)</f>
        <v>8532</v>
      </c>
      <c r="G2" s="66">
        <f t="shared" ref="G2:G15" si="6">ROUND((E2/C2),0)</f>
        <v>7110</v>
      </c>
      <c r="H2" s="66">
        <f t="shared" ref="H2:H15" si="7">ROUND((E2/D2),0)</f>
        <v>5925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4">
        <v>0</v>
      </c>
      <c r="P2" s="74">
        <f t="shared" ref="P2" si="10">O2/1.2</f>
        <v>0</v>
      </c>
      <c r="Q2" s="74">
        <v>293</v>
      </c>
      <c r="R2" s="2">
        <v>2500000</v>
      </c>
      <c r="S2" s="2"/>
      <c r="T2" s="2"/>
      <c r="AA2" s="68"/>
    </row>
    <row r="3" spans="1:35">
      <c r="A3" s="4">
        <f t="shared" si="0"/>
        <v>0</v>
      </c>
      <c r="B3" s="4">
        <f t="shared" si="1"/>
        <v>479.16666666666669</v>
      </c>
      <c r="C3" s="4">
        <f t="shared" si="2"/>
        <v>575</v>
      </c>
      <c r="D3" s="4">
        <f t="shared" si="3"/>
        <v>690</v>
      </c>
      <c r="E3" s="5">
        <f t="shared" si="4"/>
        <v>2205000</v>
      </c>
      <c r="F3" s="4">
        <f t="shared" si="5"/>
        <v>4602</v>
      </c>
      <c r="G3" s="4">
        <f t="shared" si="6"/>
        <v>3835</v>
      </c>
      <c r="H3" s="4">
        <f t="shared" si="7"/>
        <v>3196</v>
      </c>
      <c r="I3" s="4">
        <f t="shared" si="8"/>
        <v>0</v>
      </c>
      <c r="J3" s="4">
        <f t="shared" si="9"/>
        <v>0</v>
      </c>
      <c r="K3" s="74"/>
      <c r="L3" s="74"/>
      <c r="M3" s="74"/>
      <c r="N3" s="74"/>
      <c r="O3" s="74">
        <v>0</v>
      </c>
      <c r="P3" s="74">
        <v>575</v>
      </c>
      <c r="Q3" s="74">
        <f t="shared" ref="Q3:Q15" si="11">P3/1.2</f>
        <v>479.16666666666669</v>
      </c>
      <c r="R3" s="2">
        <v>2205000</v>
      </c>
      <c r="S3" s="2"/>
      <c r="T3" s="2"/>
      <c r="AE3" s="68"/>
    </row>
    <row r="4" spans="1:35">
      <c r="A4" s="4">
        <f t="shared" si="0"/>
        <v>0</v>
      </c>
      <c r="B4" s="4">
        <f t="shared" si="1"/>
        <v>312.5</v>
      </c>
      <c r="C4" s="4">
        <f t="shared" si="2"/>
        <v>375</v>
      </c>
      <c r="D4" s="4">
        <f t="shared" si="3"/>
        <v>450</v>
      </c>
      <c r="E4" s="5">
        <f t="shared" si="4"/>
        <v>3000000</v>
      </c>
      <c r="F4" s="4">
        <f t="shared" si="5"/>
        <v>9600</v>
      </c>
      <c r="G4" s="4">
        <f t="shared" si="6"/>
        <v>8000</v>
      </c>
      <c r="H4" s="4">
        <f t="shared" si="7"/>
        <v>6667</v>
      </c>
      <c r="I4" s="4">
        <f t="shared" si="8"/>
        <v>0</v>
      </c>
      <c r="J4" s="4">
        <f t="shared" si="9"/>
        <v>0</v>
      </c>
      <c r="K4" s="74"/>
      <c r="L4" s="74"/>
      <c r="M4" s="74"/>
      <c r="N4" s="74"/>
      <c r="O4" s="74">
        <v>450</v>
      </c>
      <c r="P4" s="74">
        <f>O4/1.2</f>
        <v>375</v>
      </c>
      <c r="Q4" s="74">
        <f t="shared" si="11"/>
        <v>312.5</v>
      </c>
      <c r="R4" s="2">
        <v>3000000</v>
      </c>
      <c r="S4" s="2"/>
      <c r="T4" s="2"/>
    </row>
    <row r="5" spans="1:35">
      <c r="A5" s="4">
        <f t="shared" si="0"/>
        <v>0</v>
      </c>
      <c r="B5" s="4">
        <f t="shared" si="1"/>
        <v>583.33333333333337</v>
      </c>
      <c r="C5" s="4">
        <f t="shared" si="2"/>
        <v>700</v>
      </c>
      <c r="D5" s="4">
        <f t="shared" si="3"/>
        <v>840</v>
      </c>
      <c r="E5" s="5">
        <f t="shared" si="4"/>
        <v>4800000</v>
      </c>
      <c r="F5" s="4">
        <f t="shared" si="5"/>
        <v>8229</v>
      </c>
      <c r="G5" s="4">
        <f t="shared" si="6"/>
        <v>6857</v>
      </c>
      <c r="H5" s="4">
        <f t="shared" si="7"/>
        <v>5714</v>
      </c>
      <c r="I5" s="4">
        <f t="shared" si="8"/>
        <v>0</v>
      </c>
      <c r="J5" s="4">
        <f t="shared" si="9"/>
        <v>0</v>
      </c>
      <c r="K5" s="74"/>
      <c r="L5" s="74"/>
      <c r="M5" s="74"/>
      <c r="N5" s="74"/>
      <c r="O5" s="74">
        <v>840</v>
      </c>
      <c r="P5" s="74">
        <f>O5/1.2</f>
        <v>700</v>
      </c>
      <c r="Q5" s="74">
        <f t="shared" si="11"/>
        <v>583.33333333333337</v>
      </c>
      <c r="R5" s="2">
        <v>4800000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4"/>
      <c r="L6" s="74"/>
      <c r="M6" s="74"/>
      <c r="N6" s="74"/>
      <c r="O6" s="74">
        <v>0</v>
      </c>
      <c r="P6" s="74">
        <f t="shared" ref="P6" si="12">O6/1.2</f>
        <v>0</v>
      </c>
      <c r="Q6" s="74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4"/>
      <c r="L7" s="74"/>
      <c r="M7" s="74"/>
      <c r="N7" s="74"/>
      <c r="O7" s="74">
        <v>0</v>
      </c>
      <c r="P7" s="74">
        <f>O7/1.2</f>
        <v>0</v>
      </c>
      <c r="Q7" s="74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4"/>
      <c r="L8" s="74"/>
      <c r="M8" s="74"/>
      <c r="N8" s="74"/>
      <c r="O8" s="74">
        <v>0</v>
      </c>
      <c r="P8" s="74">
        <f t="shared" ref="P8:P9" si="13">O8/1.2</f>
        <v>0</v>
      </c>
      <c r="Q8" s="74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4"/>
      <c r="L9" s="74"/>
      <c r="M9" s="74"/>
      <c r="N9" s="74"/>
      <c r="O9" s="74">
        <v>0</v>
      </c>
      <c r="P9" s="74">
        <f t="shared" si="13"/>
        <v>0</v>
      </c>
      <c r="Q9" s="74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4"/>
      <c r="L10" s="74"/>
      <c r="M10" s="74"/>
      <c r="N10" s="74"/>
      <c r="O10" s="74">
        <v>0</v>
      </c>
      <c r="P10" s="74">
        <f>O10/1.2</f>
        <v>0</v>
      </c>
      <c r="Q10" s="74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4"/>
      <c r="L11" s="74"/>
      <c r="M11" s="74"/>
      <c r="N11" s="74"/>
      <c r="O11" s="74">
        <v>0</v>
      </c>
      <c r="P11" s="74">
        <f>O11/1.2</f>
        <v>0</v>
      </c>
      <c r="Q11" s="74">
        <f t="shared" si="11"/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4"/>
      <c r="L12" s="74"/>
      <c r="M12" s="74"/>
      <c r="N12" s="74"/>
      <c r="O12" s="74">
        <v>0</v>
      </c>
      <c r="P12" s="74">
        <f t="shared" ref="P12:P13" si="14">O12/1.2</f>
        <v>0</v>
      </c>
      <c r="Q12" s="74">
        <f t="shared" si="11"/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4"/>
      <c r="L13" s="74"/>
      <c r="M13" s="74"/>
      <c r="N13" s="74"/>
      <c r="O13" s="74">
        <v>0</v>
      </c>
      <c r="P13" s="74">
        <f t="shared" si="14"/>
        <v>0</v>
      </c>
      <c r="Q13" s="74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4"/>
      <c r="L14" s="74"/>
      <c r="M14" s="74"/>
      <c r="N14" s="74"/>
      <c r="O14" s="74">
        <v>0</v>
      </c>
      <c r="P14" s="74">
        <f>O14/1.2</f>
        <v>0</v>
      </c>
      <c r="Q14" s="74">
        <f t="shared" si="11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74"/>
      <c r="L15" s="74"/>
      <c r="M15" s="74"/>
      <c r="N15" s="74"/>
      <c r="O15" s="74">
        <v>0</v>
      </c>
      <c r="P15" s="74">
        <f>O15/1.2</f>
        <v>0</v>
      </c>
      <c r="Q15" s="74">
        <f t="shared" si="11"/>
        <v>0</v>
      </c>
      <c r="R15" s="2">
        <v>0</v>
      </c>
      <c r="S15" s="2"/>
    </row>
    <row r="16" spans="1:35">
      <c r="A16" s="4">
        <f t="shared" ref="A16:A19" si="15">N16</f>
        <v>0</v>
      </c>
      <c r="B16" s="4">
        <f t="shared" ref="B16:B19" si="16">Q16</f>
        <v>0</v>
      </c>
      <c r="C16" s="4">
        <f t="shared" ref="C16:C19" si="17">B16*1.2</f>
        <v>0</v>
      </c>
      <c r="D16" s="4">
        <f t="shared" ref="D16:D19" si="18">C16*1.2</f>
        <v>0</v>
      </c>
      <c r="E16" s="5">
        <f t="shared" ref="E16:E19" si="19">R16</f>
        <v>0</v>
      </c>
      <c r="F16" s="4" t="e">
        <f t="shared" ref="F16:F19" si="20">ROUND((E16/B16),0)</f>
        <v>#DIV/0!</v>
      </c>
      <c r="G16" s="4" t="e">
        <f t="shared" ref="G16:G19" si="21">ROUND((E16/C16),0)</f>
        <v>#DIV/0!</v>
      </c>
      <c r="H16" s="4" t="e">
        <f t="shared" ref="H16:H19" si="22">ROUND((E16/D16),0)</f>
        <v>#DIV/0!</v>
      </c>
      <c r="I16" s="4">
        <f t="shared" ref="I16:J19" si="23">T16</f>
        <v>0</v>
      </c>
      <c r="J16" s="4">
        <f t="shared" si="23"/>
        <v>0</v>
      </c>
      <c r="O16">
        <v>0</v>
      </c>
      <c r="P16">
        <f t="shared" ref="P16:P17" si="24">O16/1.2</f>
        <v>0</v>
      </c>
      <c r="Q16">
        <f t="shared" ref="Q16:Q18" si="25">P16/1.2</f>
        <v>0</v>
      </c>
      <c r="R16" s="2">
        <v>0</v>
      </c>
      <c r="S16" s="2"/>
    </row>
    <row r="17" spans="1:19">
      <c r="A17" s="4">
        <f t="shared" si="15"/>
        <v>0</v>
      </c>
      <c r="B17" s="4">
        <f t="shared" si="16"/>
        <v>0</v>
      </c>
      <c r="C17" s="4">
        <f t="shared" si="17"/>
        <v>0</v>
      </c>
      <c r="D17" s="4">
        <f t="shared" si="18"/>
        <v>0</v>
      </c>
      <c r="E17" s="5">
        <f t="shared" si="19"/>
        <v>0</v>
      </c>
      <c r="F17" s="4" t="e">
        <f t="shared" si="20"/>
        <v>#DIV/0!</v>
      </c>
      <c r="G17" s="4" t="e">
        <f t="shared" si="21"/>
        <v>#DIV/0!</v>
      </c>
      <c r="H17" s="4" t="e">
        <f t="shared" si="22"/>
        <v>#DIV/0!</v>
      </c>
      <c r="I17" s="4">
        <f t="shared" si="23"/>
        <v>0</v>
      </c>
      <c r="J17" s="4">
        <f t="shared" si="23"/>
        <v>0</v>
      </c>
      <c r="O17">
        <v>0</v>
      </c>
      <c r="P17">
        <f t="shared" si="24"/>
        <v>0</v>
      </c>
      <c r="Q17">
        <f t="shared" si="25"/>
        <v>0</v>
      </c>
      <c r="R17" s="2">
        <v>0</v>
      </c>
      <c r="S17" s="2"/>
    </row>
    <row r="18" spans="1:19">
      <c r="A18" s="4">
        <f t="shared" si="15"/>
        <v>0</v>
      </c>
      <c r="B18" s="4">
        <f t="shared" si="16"/>
        <v>0</v>
      </c>
      <c r="C18" s="4">
        <f t="shared" si="17"/>
        <v>0</v>
      </c>
      <c r="D18" s="4">
        <f t="shared" si="18"/>
        <v>0</v>
      </c>
      <c r="E18" s="5">
        <f t="shared" si="19"/>
        <v>0</v>
      </c>
      <c r="F18" s="4" t="e">
        <f t="shared" si="20"/>
        <v>#DIV/0!</v>
      </c>
      <c r="G18" s="4" t="e">
        <f t="shared" si="21"/>
        <v>#DIV/0!</v>
      </c>
      <c r="H18" s="4" t="e">
        <f t="shared" si="22"/>
        <v>#DIV/0!</v>
      </c>
      <c r="I18" s="4">
        <f t="shared" si="23"/>
        <v>0</v>
      </c>
      <c r="J18" s="4">
        <f t="shared" si="23"/>
        <v>0</v>
      </c>
      <c r="O18">
        <v>0</v>
      </c>
      <c r="P18">
        <f>O18/1.2</f>
        <v>0</v>
      </c>
      <c r="Q18">
        <f t="shared" si="25"/>
        <v>0</v>
      </c>
      <c r="R18" s="2">
        <v>0</v>
      </c>
      <c r="S18" s="2"/>
    </row>
    <row r="19" spans="1:19">
      <c r="A19" s="4">
        <f t="shared" si="15"/>
        <v>0</v>
      </c>
      <c r="B19" s="4">
        <f t="shared" si="16"/>
        <v>0</v>
      </c>
      <c r="C19" s="4">
        <f t="shared" si="17"/>
        <v>0</v>
      </c>
      <c r="D19" s="4">
        <f t="shared" si="18"/>
        <v>0</v>
      </c>
      <c r="E19" s="5">
        <f t="shared" si="19"/>
        <v>0</v>
      </c>
      <c r="F19" s="4" t="e">
        <f t="shared" si="20"/>
        <v>#DIV/0!</v>
      </c>
      <c r="G19" s="4" t="e">
        <f t="shared" si="21"/>
        <v>#DIV/0!</v>
      </c>
      <c r="H19" s="4" t="e">
        <f t="shared" si="22"/>
        <v>#DIV/0!</v>
      </c>
      <c r="I19" s="4">
        <f t="shared" si="23"/>
        <v>0</v>
      </c>
      <c r="J19" s="4">
        <f t="shared" si="23"/>
        <v>0</v>
      </c>
      <c r="O19" s="74">
        <v>0</v>
      </c>
      <c r="P19" s="74">
        <f>O19/1.2</f>
        <v>0</v>
      </c>
      <c r="Q19" s="74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3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E1" workbookViewId="0">
      <selection activeCell="M13" sqref="M13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" sqref="E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5" zoomScale="115" zoomScaleNormal="115" workbookViewId="0">
      <selection activeCell="F38" sqref="F3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zoomScale="70" zoomScaleNormal="70" workbookViewId="0">
      <selection activeCell="S45" sqref="S4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Sheet6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2023-12-21T09:08:44Z</dcterms:modified>
</cp:coreProperties>
</file>