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R19" i="1"/>
  <c r="K26" i="1"/>
  <c r="K25" i="1"/>
  <c r="J27" i="1"/>
  <c r="K27" i="1" s="1"/>
  <c r="P13" i="1"/>
  <c r="P11" i="1"/>
  <c r="P9" i="1"/>
  <c r="P18" i="1"/>
  <c r="P2" i="1"/>
  <c r="S41" i="1"/>
  <c r="R41" i="1"/>
  <c r="R40" i="1"/>
  <c r="S35" i="1"/>
  <c r="R32" i="1"/>
  <c r="R35" i="1"/>
  <c r="R30" i="1"/>
  <c r="E26" i="1" l="1"/>
  <c r="Q58" i="1"/>
  <c r="M67" i="1"/>
  <c r="J66" i="1"/>
  <c r="J70" i="1" s="1"/>
  <c r="K64" i="1"/>
  <c r="K66" i="1" s="1"/>
  <c r="K70" i="1" s="1"/>
  <c r="K59" i="1"/>
  <c r="O56" i="1"/>
  <c r="F16" i="1"/>
  <c r="J64" i="1"/>
  <c r="J59" i="1"/>
  <c r="N59" i="1" s="1"/>
  <c r="E19" i="1"/>
  <c r="E17" i="1"/>
  <c r="R4" i="1"/>
  <c r="L66" i="1" l="1"/>
  <c r="O66" i="1" s="1"/>
  <c r="P5" i="1"/>
  <c r="P7" i="1" l="1"/>
  <c r="K20" i="1"/>
  <c r="L20" i="1"/>
  <c r="C20" i="1"/>
  <c r="C11" i="1"/>
  <c r="C9" i="1"/>
  <c r="C5" i="1"/>
  <c r="C10" i="1"/>
  <c r="C14" i="1"/>
  <c r="C18" i="1"/>
  <c r="C19" i="1"/>
  <c r="C22" i="1"/>
  <c r="C26" i="1"/>
  <c r="B2" i="1"/>
</calcChain>
</file>

<file path=xl/sharedStrings.xml><?xml version="1.0" encoding="utf-8"?>
<sst xmlns="http://schemas.openxmlformats.org/spreadsheetml/2006/main" count="38" uniqueCount="37">
  <si>
    <t>RR</t>
  </si>
  <si>
    <t>1ST</t>
  </si>
  <si>
    <t>2ND</t>
  </si>
  <si>
    <t>BAL</t>
  </si>
  <si>
    <t>GROUND</t>
  </si>
  <si>
    <t>PARK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</si>
  <si>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</si>
  <si>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</si>
  <si>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</si>
  <si>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</si>
  <si>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</si>
  <si>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</si>
  <si>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</si>
  <si>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</si>
  <si>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</si>
  <si>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</si>
  <si>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</si>
  <si>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</si>
  <si>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</si>
  <si>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</si>
  <si>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</si>
  <si>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</si>
  <si>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</si>
  <si>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</si>
  <si>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</si>
  <si>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</si>
  <si>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Rate</t>
  </si>
  <si>
    <t>FMV</t>
  </si>
  <si>
    <t>RV</t>
  </si>
  <si>
    <t>DV</t>
  </si>
  <si>
    <t>Insurable</t>
  </si>
  <si>
    <t>Guideline</t>
  </si>
  <si>
    <t>Rental</t>
  </si>
  <si>
    <t>Carpet in Sq. M.</t>
  </si>
  <si>
    <t>Carpet in Sq. Ft.</t>
  </si>
  <si>
    <t>Carpet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</si>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</sst>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43" fontId="0" fillId="0" borderId="0" xfId="0" applyNumberFormat="1"/>
    <xf numFmtId="0" fontId="2" fillId="0" borderId="0" xfId="0" applyFont="1"/>
    <xf numFmtId="43" fontId="2" fillId="0" borderId="0" xfId="1" applyFont="1"/>
    <xf numFmtId="0" fontId="0" fillId="2" borderId="0" xfId="0" applyFill="1"/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workbookViewId="0">
      <selection activeCell="P5" sqref="P5"/>
    </sheetView>
  </sheetViews>
  <sheetFormatPr defaultRowHeight="15" x14ac:dyDescent="0.25"/>
  <cols>
    <col min="2" max="2" width="10" bestFit="1" customWidth="1"/>
    <col min="5" max="5" width="12.5703125" bestFit="1" customWidth="1"/>
    <col min="10" max="10" width="38.28515625" customWidth="1"/>
    <col min="15" max="15" width="15" bestFit="1" customWidth="1"/>
    <col min="16" max="16" width="12.5703125" bestFit="1" customWidth="1"/>
    <col min="18" max="19" width="12.5703125" bestFit="1" customWidth="1"/>
  </cols>
  <sheetData>
    <row r="1" spans="1:19" ht="30.75" thickBot="1" x14ac:dyDescent="0.3">
      <c r="A1" t="s">
        <v>0</v>
      </c>
      <c r="B1" s="1">
        <v>31600</v>
      </c>
      <c r="I1" s="3" t="s">
        <v>6</v>
      </c>
      <c r="J1" s="3" t="s">
        <v>7</v>
      </c>
      <c r="K1" s="8" t="s">
        <v>8</v>
      </c>
      <c r="L1" s="9"/>
      <c r="O1" t="s">
        <v>33</v>
      </c>
      <c r="P1" s="1">
        <v>69.930000000000007</v>
      </c>
    </row>
    <row r="2" spans="1:19" x14ac:dyDescent="0.25">
      <c r="B2" s="2">
        <f>B1/10.764</f>
        <v>2935.7116313638053</v>
      </c>
      <c r="I2" s="10"/>
      <c r="J2" s="4"/>
      <c r="K2" s="11"/>
      <c r="L2" s="9"/>
      <c r="P2" s="1">
        <f>P1*10.764</f>
        <v>752.72652000000005</v>
      </c>
    </row>
    <row r="3" spans="1:19" x14ac:dyDescent="0.25">
      <c r="I3" s="12">
        <v>1</v>
      </c>
      <c r="J3" s="5" t="s">
        <v>9</v>
      </c>
      <c r="K3" s="13">
        <v>5</v>
      </c>
      <c r="L3" s="9">
        <v>5</v>
      </c>
      <c r="O3" s="17" t="s">
        <v>34</v>
      </c>
      <c r="P3" s="18">
        <v>753</v>
      </c>
    </row>
    <row r="4" spans="1:19" x14ac:dyDescent="0.25">
      <c r="A4" t="s">
        <v>4</v>
      </c>
      <c r="I4" s="12">
        <v>2</v>
      </c>
      <c r="J4" s="5" t="s">
        <v>10</v>
      </c>
      <c r="K4" s="13">
        <v>5</v>
      </c>
      <c r="L4" s="9">
        <v>5</v>
      </c>
      <c r="O4" t="s">
        <v>26</v>
      </c>
      <c r="P4" s="1">
        <v>5600</v>
      </c>
      <c r="Q4" s="1">
        <v>2000</v>
      </c>
      <c r="R4" s="1">
        <f>P4-Q4</f>
        <v>3600</v>
      </c>
    </row>
    <row r="5" spans="1:19" x14ac:dyDescent="0.25">
      <c r="A5">
        <v>10.4</v>
      </c>
      <c r="B5">
        <v>20.399999999999999</v>
      </c>
      <c r="C5">
        <f>B5*A5</f>
        <v>212.16</v>
      </c>
      <c r="I5" s="12">
        <v>3</v>
      </c>
      <c r="J5" s="5" t="s">
        <v>11</v>
      </c>
      <c r="K5" s="13">
        <v>40</v>
      </c>
      <c r="L5" s="9">
        <v>40</v>
      </c>
      <c r="O5" s="17" t="s">
        <v>27</v>
      </c>
      <c r="P5" s="18">
        <f>P4*P3</f>
        <v>4216800</v>
      </c>
      <c r="S5" s="16"/>
    </row>
    <row r="6" spans="1:19" x14ac:dyDescent="0.25">
      <c r="I6" s="12">
        <v>4</v>
      </c>
      <c r="J6" s="5" t="s">
        <v>12</v>
      </c>
      <c r="K6" s="13">
        <v>7</v>
      </c>
      <c r="L6" s="9">
        <v>7</v>
      </c>
      <c r="O6" t="s">
        <v>28</v>
      </c>
      <c r="P6" s="1">
        <f>P5*95%</f>
        <v>4005960</v>
      </c>
    </row>
    <row r="7" spans="1:19" x14ac:dyDescent="0.25">
      <c r="I7" s="12">
        <v>5</v>
      </c>
      <c r="J7" s="5" t="s">
        <v>13</v>
      </c>
      <c r="K7" s="13">
        <v>7</v>
      </c>
      <c r="L7" s="9">
        <v>7</v>
      </c>
      <c r="O7" t="s">
        <v>29</v>
      </c>
      <c r="P7" s="1">
        <f>P5*80%</f>
        <v>3373440</v>
      </c>
    </row>
    <row r="8" spans="1:19" x14ac:dyDescent="0.25">
      <c r="A8" t="s">
        <v>1</v>
      </c>
      <c r="I8" s="12">
        <v>6</v>
      </c>
      <c r="J8" s="5" t="s">
        <v>14</v>
      </c>
      <c r="K8" s="13">
        <v>3.5</v>
      </c>
      <c r="L8" s="9">
        <v>3.5</v>
      </c>
      <c r="P8" s="1"/>
    </row>
    <row r="9" spans="1:19" x14ac:dyDescent="0.25">
      <c r="A9">
        <v>16.2</v>
      </c>
      <c r="B9">
        <v>12.6</v>
      </c>
      <c r="C9">
        <f>B9*A9</f>
        <v>204.11999999999998</v>
      </c>
      <c r="I9" s="12">
        <v>7</v>
      </c>
      <c r="J9" s="5" t="s">
        <v>15</v>
      </c>
      <c r="K9" s="13">
        <v>3.5</v>
      </c>
      <c r="L9" s="9">
        <v>3.5</v>
      </c>
      <c r="O9" t="s">
        <v>30</v>
      </c>
      <c r="P9" s="1">
        <f>904*Q4</f>
        <v>1808000</v>
      </c>
    </row>
    <row r="10" spans="1:19" x14ac:dyDescent="0.25">
      <c r="A10">
        <v>9.1</v>
      </c>
      <c r="B10">
        <v>19.5</v>
      </c>
      <c r="C10">
        <f t="shared" ref="C10:C26" si="0">B10*A10</f>
        <v>177.45</v>
      </c>
      <c r="I10" s="12">
        <v>8</v>
      </c>
      <c r="J10" s="5" t="s">
        <v>16</v>
      </c>
      <c r="K10" s="13">
        <v>5</v>
      </c>
      <c r="L10" s="9"/>
      <c r="P10" s="1"/>
    </row>
    <row r="11" spans="1:19" x14ac:dyDescent="0.25">
      <c r="C11">
        <f>SUM(C9:C10)</f>
        <v>381.56999999999994</v>
      </c>
      <c r="I11" s="12">
        <v>9</v>
      </c>
      <c r="J11" s="5" t="s">
        <v>17</v>
      </c>
      <c r="K11" s="13">
        <v>5</v>
      </c>
      <c r="L11" s="9"/>
      <c r="O11" t="s">
        <v>31</v>
      </c>
      <c r="P11" s="1">
        <f>904*2936</f>
        <v>2654144</v>
      </c>
    </row>
    <row r="12" spans="1:19" x14ac:dyDescent="0.25">
      <c r="I12" s="12"/>
      <c r="J12" s="5" t="s">
        <v>18</v>
      </c>
      <c r="K12" s="13">
        <v>5</v>
      </c>
      <c r="L12" s="9">
        <v>5</v>
      </c>
      <c r="P12" s="1"/>
    </row>
    <row r="13" spans="1:19" x14ac:dyDescent="0.25">
      <c r="A13" t="s">
        <v>3</v>
      </c>
      <c r="I13" s="12">
        <v>10</v>
      </c>
      <c r="J13" s="5" t="s">
        <v>19</v>
      </c>
      <c r="K13" s="13">
        <v>1.5</v>
      </c>
      <c r="L13" s="9"/>
      <c r="O13" t="s">
        <v>32</v>
      </c>
      <c r="P13" s="1">
        <f>P5*0.025/12</f>
        <v>8785</v>
      </c>
    </row>
    <row r="14" spans="1:19" x14ac:dyDescent="0.25">
      <c r="A14">
        <v>3.6</v>
      </c>
      <c r="B14">
        <v>12.6</v>
      </c>
      <c r="C14">
        <f t="shared" si="0"/>
        <v>45.36</v>
      </c>
      <c r="I14" s="12">
        <v>11</v>
      </c>
      <c r="J14" s="5" t="s">
        <v>20</v>
      </c>
      <c r="K14" s="13">
        <v>1.5</v>
      </c>
      <c r="L14" s="9"/>
    </row>
    <row r="15" spans="1:19" x14ac:dyDescent="0.25">
      <c r="I15" s="12">
        <v>12</v>
      </c>
      <c r="J15" s="5" t="s">
        <v>21</v>
      </c>
      <c r="K15" s="13">
        <v>2.5</v>
      </c>
      <c r="L15" s="9">
        <v>2.5</v>
      </c>
    </row>
    <row r="16" spans="1:19" x14ac:dyDescent="0.25">
      <c r="E16">
        <v>69.930000000000007</v>
      </c>
      <c r="F16">
        <f>E16*2</f>
        <v>139.86000000000001</v>
      </c>
      <c r="I16" s="12"/>
      <c r="J16" s="5" t="s">
        <v>22</v>
      </c>
      <c r="K16" s="13">
        <v>2.5</v>
      </c>
      <c r="L16" s="9"/>
    </row>
    <row r="17" spans="1:18" x14ac:dyDescent="0.25">
      <c r="A17" t="s">
        <v>2</v>
      </c>
      <c r="E17">
        <f>E16*10.764</f>
        <v>752.72652000000005</v>
      </c>
      <c r="I17" s="12">
        <v>13</v>
      </c>
      <c r="J17" s="5" t="s">
        <v>23</v>
      </c>
      <c r="K17" s="13">
        <v>2</v>
      </c>
      <c r="L17" s="9"/>
      <c r="O17" t="s">
        <v>35</v>
      </c>
      <c r="P17">
        <v>753</v>
      </c>
    </row>
    <row r="18" spans="1:18" x14ac:dyDescent="0.25">
      <c r="A18">
        <v>12.4</v>
      </c>
      <c r="B18">
        <v>16.2</v>
      </c>
      <c r="C18">
        <f t="shared" si="0"/>
        <v>200.88</v>
      </c>
      <c r="I18" s="12">
        <v>14</v>
      </c>
      <c r="J18" s="5" t="s">
        <v>24</v>
      </c>
      <c r="K18" s="13">
        <v>2</v>
      </c>
      <c r="L18" s="9"/>
      <c r="O18" t="s">
        <v>36</v>
      </c>
      <c r="P18">
        <f>P17*1.2</f>
        <v>903.6</v>
      </c>
    </row>
    <row r="19" spans="1:18" ht="30.75" thickBot="1" x14ac:dyDescent="0.3">
      <c r="A19">
        <v>9.1</v>
      </c>
      <c r="B19">
        <v>19.5</v>
      </c>
      <c r="C19">
        <f t="shared" si="0"/>
        <v>177.45</v>
      </c>
      <c r="E19">
        <f>1860/753</f>
        <v>2.4701195219123506</v>
      </c>
      <c r="I19" s="12">
        <v>15</v>
      </c>
      <c r="J19" s="6" t="s">
        <v>25</v>
      </c>
      <c r="K19" s="14">
        <v>2</v>
      </c>
      <c r="L19" s="9"/>
      <c r="P19">
        <v>904</v>
      </c>
      <c r="R19" s="16">
        <f>P4/1.4</f>
        <v>4000.0000000000005</v>
      </c>
    </row>
    <row r="20" spans="1:18" x14ac:dyDescent="0.25">
      <c r="C20">
        <f>SUM(C18:C19)</f>
        <v>378.33</v>
      </c>
      <c r="I20" s="7"/>
      <c r="J20" s="7"/>
      <c r="K20" s="15">
        <f>SUM(K3:K19)</f>
        <v>100</v>
      </c>
      <c r="L20" s="9">
        <f>SUM(L3:L19)</f>
        <v>78.5</v>
      </c>
    </row>
    <row r="21" spans="1:18" x14ac:dyDescent="0.25">
      <c r="A21" t="s">
        <v>3</v>
      </c>
    </row>
    <row r="22" spans="1:18" x14ac:dyDescent="0.25">
      <c r="A22">
        <v>12.4</v>
      </c>
      <c r="B22">
        <v>3.7</v>
      </c>
      <c r="C22">
        <f t="shared" si="0"/>
        <v>45.88</v>
      </c>
    </row>
    <row r="25" spans="1:18" x14ac:dyDescent="0.25">
      <c r="A25" t="s">
        <v>5</v>
      </c>
      <c r="J25" s="20">
        <v>63.81</v>
      </c>
      <c r="K25" s="20">
        <f>J25*10.764</f>
        <v>686.85083999999995</v>
      </c>
    </row>
    <row r="26" spans="1:18" x14ac:dyDescent="0.25">
      <c r="A26">
        <v>22.8</v>
      </c>
      <c r="B26">
        <v>12.2</v>
      </c>
      <c r="C26">
        <f t="shared" si="0"/>
        <v>278.15999999999997</v>
      </c>
      <c r="E26">
        <f>C26*50%</f>
        <v>139.07999999999998</v>
      </c>
      <c r="J26" s="20">
        <v>6.12</v>
      </c>
      <c r="K26" s="20">
        <f>J26*10.764</f>
        <v>65.875680000000003</v>
      </c>
    </row>
    <row r="27" spans="1:18" x14ac:dyDescent="0.25">
      <c r="J27" s="20">
        <f>SUM(J25:J26)</f>
        <v>69.930000000000007</v>
      </c>
      <c r="K27" s="20">
        <f>J27*10.764</f>
        <v>752.72652000000005</v>
      </c>
    </row>
    <row r="28" spans="1:18" x14ac:dyDescent="0.25">
      <c r="J28" s="20"/>
      <c r="K28" s="20"/>
    </row>
    <row r="29" spans="1:18" x14ac:dyDescent="0.25">
      <c r="R29" s="1">
        <v>69.930000000000007</v>
      </c>
    </row>
    <row r="30" spans="1:18" x14ac:dyDescent="0.25">
      <c r="R30" s="1">
        <f>R29*10.764</f>
        <v>752.72652000000005</v>
      </c>
    </row>
    <row r="31" spans="1:18" x14ac:dyDescent="0.25">
      <c r="R31" s="1"/>
    </row>
    <row r="32" spans="1:18" x14ac:dyDescent="0.25">
      <c r="R32" s="1">
        <f>R30*1.4</f>
        <v>1053.8171279999999</v>
      </c>
    </row>
    <row r="33" spans="18:19" x14ac:dyDescent="0.25">
      <c r="R33" s="1"/>
    </row>
    <row r="34" spans="18:19" x14ac:dyDescent="0.25">
      <c r="R34" s="1">
        <v>1054</v>
      </c>
    </row>
    <row r="35" spans="18:19" x14ac:dyDescent="0.25">
      <c r="R35" s="1">
        <f>R34*4000</f>
        <v>4216000</v>
      </c>
      <c r="S35" s="16">
        <f>R35/753</f>
        <v>5598.9375830013278</v>
      </c>
    </row>
    <row r="38" spans="18:19" x14ac:dyDescent="0.25">
      <c r="R38">
        <v>753</v>
      </c>
    </row>
    <row r="39" spans="18:19" x14ac:dyDescent="0.25">
      <c r="R39">
        <v>5600</v>
      </c>
    </row>
    <row r="40" spans="18:19" x14ac:dyDescent="0.25">
      <c r="R40">
        <f>R39*R38</f>
        <v>4216800</v>
      </c>
    </row>
    <row r="41" spans="18:19" x14ac:dyDescent="0.25">
      <c r="R41">
        <f>R40*90%</f>
        <v>3795120</v>
      </c>
      <c r="S41">
        <f>R41*85%</f>
        <v>3225852</v>
      </c>
    </row>
    <row r="56" spans="10:17" x14ac:dyDescent="0.25">
      <c r="J56">
        <v>16.61</v>
      </c>
      <c r="K56">
        <v>12.81</v>
      </c>
      <c r="N56">
        <v>87.58</v>
      </c>
      <c r="O56">
        <f>N56/2</f>
        <v>43.79</v>
      </c>
      <c r="Q56">
        <v>86.38</v>
      </c>
    </row>
    <row r="57" spans="10:17" x14ac:dyDescent="0.25">
      <c r="J57">
        <v>13.34</v>
      </c>
      <c r="K57">
        <v>13.34</v>
      </c>
      <c r="Q57">
        <v>86.38</v>
      </c>
    </row>
    <row r="58" spans="10:17" x14ac:dyDescent="0.25">
      <c r="J58">
        <v>2.29</v>
      </c>
      <c r="K58">
        <v>2.29</v>
      </c>
      <c r="Q58">
        <f>SUM(Q56:Q57)</f>
        <v>172.76</v>
      </c>
    </row>
    <row r="59" spans="10:17" x14ac:dyDescent="0.25">
      <c r="J59">
        <f>SUM(J56:J58)</f>
        <v>32.24</v>
      </c>
      <c r="K59">
        <f>SUM(K56:K58)</f>
        <v>28.439999999999998</v>
      </c>
      <c r="N59">
        <f>J59*1.35</f>
        <v>43.524000000000008</v>
      </c>
    </row>
    <row r="61" spans="10:17" x14ac:dyDescent="0.25">
      <c r="J61">
        <v>16.809999999999999</v>
      </c>
      <c r="K61">
        <v>13.01</v>
      </c>
    </row>
    <row r="62" spans="10:17" x14ac:dyDescent="0.25">
      <c r="J62">
        <v>11.99</v>
      </c>
      <c r="K62">
        <v>11.99</v>
      </c>
    </row>
    <row r="63" spans="10:17" x14ac:dyDescent="0.25">
      <c r="J63">
        <v>2.29</v>
      </c>
      <c r="K63">
        <v>2.29</v>
      </c>
    </row>
    <row r="64" spans="10:17" x14ac:dyDescent="0.25">
      <c r="J64">
        <f>SUM(J61:J63)</f>
        <v>31.089999999999996</v>
      </c>
      <c r="K64">
        <f>SUM(K61:K63)</f>
        <v>27.29</v>
      </c>
    </row>
    <row r="66" spans="10:15" x14ac:dyDescent="0.25">
      <c r="J66">
        <f>J64+J59</f>
        <v>63.33</v>
      </c>
      <c r="K66">
        <f>K64+K59</f>
        <v>55.73</v>
      </c>
      <c r="L66">
        <f>SUM(J66:K66)</f>
        <v>119.06</v>
      </c>
      <c r="M66">
        <v>172.76</v>
      </c>
      <c r="O66">
        <f>M66/L66</f>
        <v>1.4510330925583739</v>
      </c>
    </row>
    <row r="67" spans="10:15" x14ac:dyDescent="0.25">
      <c r="M67">
        <f>M66*2</f>
        <v>345.52</v>
      </c>
    </row>
    <row r="68" spans="10:15" x14ac:dyDescent="0.25">
      <c r="J68" s="19">
        <v>69.930000000000007</v>
      </c>
      <c r="K68" s="19">
        <v>61.29</v>
      </c>
    </row>
    <row r="70" spans="10:15" x14ac:dyDescent="0.25">
      <c r="J70">
        <f>J68-J66</f>
        <v>6.6000000000000085</v>
      </c>
      <c r="K70">
        <f>K68-K66</f>
        <v>5.5600000000000023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2023-12-20T09:15:58Z</dcterms:modified>
</cp:coreProperties>
</file>