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Wasim Pathan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38" r:id="rId9"/>
    <sheet name="Sheet6" sheetId="39" r:id="rId10"/>
    <sheet name="Sheet7" sheetId="40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38" l="1"/>
  <c r="F18" i="38"/>
  <c r="E18" i="38"/>
  <c r="E17" i="38"/>
  <c r="F12" i="38"/>
  <c r="F13" i="38"/>
  <c r="F14" i="38" s="1"/>
  <c r="F11" i="38"/>
  <c r="F4" i="38" l="1"/>
  <c r="F5" i="38"/>
  <c r="F6" i="38"/>
  <c r="F7" i="38"/>
  <c r="F3" i="38"/>
  <c r="F2" i="38"/>
  <c r="F8" i="38" l="1"/>
  <c r="G8" i="38" s="1"/>
  <c r="C18" i="25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P9" i="4"/>
  <c r="Q9" i="4" s="1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Q15" i="4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<sst xmlns="http://schemas.openxmlformats.org/spreadsheetml/2006/main" count="129" uniqueCount="99">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</sst>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64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  <xf numFmtId="1" fontId="0" fillId="0" borderId="0" xfId="0" applyNumberFormat="1" applyFont="1"/>
    <xf numFmtId="43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133350</xdr:rowOff>
    </xdr:from>
    <xdr:to>
      <xdr:col>11</xdr:col>
      <xdr:colOff>552450</xdr:colOff>
      <xdr:row>22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33350"/>
          <a:ext cx="5724525" cy="409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85725</xdr:rowOff>
    </xdr:from>
    <xdr:to>
      <xdr:col>10</xdr:col>
      <xdr:colOff>85725</xdr:colOff>
      <xdr:row>19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5725"/>
          <a:ext cx="5724525" cy="3552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152400</xdr:rowOff>
    </xdr:from>
    <xdr:to>
      <xdr:col>9</xdr:col>
      <xdr:colOff>247650</xdr:colOff>
      <xdr:row>23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34050" cy="3724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2</xdr:row>
      <xdr:rowOff>28575</xdr:rowOff>
    </xdr:from>
    <xdr:to>
      <xdr:col>13</xdr:col>
      <xdr:colOff>552450</xdr:colOff>
      <xdr:row>20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409575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38100</xdr:colOff>
      <xdr:row>25</xdr:row>
      <xdr:rowOff>123825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91700" cy="488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161925</xdr:colOff>
      <xdr:row>23</xdr:row>
      <xdr:rowOff>13693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696325" cy="43951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40735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38700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38700</v>
      </c>
      <c r="D5" s="57" t="s">
        <v>61</v>
      </c>
      <c r="E5" s="58">
        <f>ROUND(C5/10.764,0)</f>
        <v>3595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15400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23300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0.11</v>
      </c>
      <c r="D8" s="102">
        <f>1-C8</f>
        <v>0.89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20737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36137</v>
      </c>
      <c r="D10" s="57" t="s">
        <v>61</v>
      </c>
      <c r="E10" s="58">
        <f>ROUND(C10/10.764,0)</f>
        <v>3357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11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49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1254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4209678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2508000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A14" sqref="AA1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7" workbookViewId="0">
      <selection activeCell="E21" sqref="E2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2.5703125" bestFit="1" customWidth="1"/>
    <col min="9" max="9" width="12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3500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1500</v>
      </c>
      <c r="D5" s="23"/>
      <c r="F5" s="11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118"/>
      <c r="G6" s="78"/>
    </row>
    <row r="7" spans="1:8">
      <c r="A7" s="15" t="s">
        <v>17</v>
      </c>
      <c r="B7" s="24"/>
      <c r="C7" s="25">
        <v>11</v>
      </c>
      <c r="D7" s="25"/>
      <c r="F7" s="118"/>
      <c r="G7" s="78"/>
    </row>
    <row r="8" spans="1:8">
      <c r="A8" s="15" t="s">
        <v>18</v>
      </c>
      <c r="B8" s="24"/>
      <c r="C8" s="25">
        <f>C9-C7</f>
        <v>49</v>
      </c>
      <c r="D8" s="25"/>
      <c r="F8" s="11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16.5</v>
      </c>
      <c r="D10" s="25"/>
      <c r="F10" s="78"/>
      <c r="G10" s="78"/>
    </row>
    <row r="11" spans="1:8">
      <c r="A11" s="15"/>
      <c r="B11" s="26"/>
      <c r="C11" s="27">
        <f>C10%</f>
        <v>0.16500000000000001</v>
      </c>
      <c r="D11" s="27"/>
      <c r="F11" s="78"/>
      <c r="G11" s="78"/>
    </row>
    <row r="12" spans="1:8">
      <c r="A12" s="15" t="s">
        <v>21</v>
      </c>
      <c r="B12" s="19"/>
      <c r="C12" s="20">
        <f>C6*C11</f>
        <v>330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1670</v>
      </c>
      <c r="D13" s="23"/>
      <c r="F13" s="78"/>
      <c r="G13" s="78"/>
    </row>
    <row r="14" spans="1:8">
      <c r="A14" s="15" t="s">
        <v>15</v>
      </c>
      <c r="B14" s="19"/>
      <c r="C14" s="20">
        <f>C5</f>
        <v>1500</v>
      </c>
      <c r="D14" s="23"/>
      <c r="F14" s="11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3170</v>
      </c>
      <c r="D16" s="21"/>
      <c r="E16" s="61"/>
      <c r="F16" s="78"/>
      <c r="G16" s="78"/>
    </row>
    <row r="17" spans="1:9">
      <c r="B17" s="24"/>
      <c r="C17" s="25"/>
      <c r="D17" s="25"/>
      <c r="F17" s="78"/>
      <c r="G17" s="78"/>
    </row>
    <row r="18" spans="1:9" ht="16.5">
      <c r="A18" s="28" t="s">
        <v>98</v>
      </c>
      <c r="B18" s="7"/>
      <c r="C18" s="76">
        <v>1254</v>
      </c>
      <c r="D18" s="76"/>
      <c r="E18" s="77"/>
      <c r="F18" s="119"/>
      <c r="G18" s="78"/>
    </row>
    <row r="19" spans="1:9">
      <c r="A19" s="15"/>
      <c r="B19" s="6"/>
      <c r="C19" s="30">
        <f>C18*C16</f>
        <v>3975180</v>
      </c>
      <c r="D19" s="78" t="s">
        <v>68</v>
      </c>
      <c r="E19" s="30"/>
      <c r="F19" s="78"/>
      <c r="G19" s="78"/>
      <c r="I19" s="61"/>
    </row>
    <row r="20" spans="1:9">
      <c r="A20" s="15"/>
      <c r="B20" s="126">
        <f>C20*0.8</f>
        <v>3021136.8000000003</v>
      </c>
      <c r="C20" s="31">
        <f>C19*95%</f>
        <v>3776421</v>
      </c>
      <c r="D20" s="78" t="s">
        <v>24</v>
      </c>
      <c r="E20" s="31"/>
      <c r="F20" s="78"/>
      <c r="G20" s="78"/>
    </row>
    <row r="21" spans="1:9">
      <c r="A21" s="15"/>
      <c r="C21" s="31">
        <f>C19*80%</f>
        <v>3180144</v>
      </c>
      <c r="D21" s="78" t="s">
        <v>25</v>
      </c>
      <c r="E21" s="31"/>
      <c r="F21" s="78"/>
      <c r="G21" s="7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2508000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8281.625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85" zoomScaleNormal="85" workbookViewId="0">
      <selection activeCell="H20" sqref="H2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0">O9/1.2</f>
        <v>0</v>
      </c>
      <c r="Q9" s="75">
        <f t="shared" ref="Q9" si="11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2">O10/1.2</f>
        <v>0</v>
      </c>
      <c r="Q10" s="75">
        <f t="shared" ref="Q10" si="13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4">O11/1.2</f>
        <v>0</v>
      </c>
      <c r="Q11">
        <f t="shared" ref="Q11" si="15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6">O12/1.2</f>
        <v>0</v>
      </c>
      <c r="Q12">
        <f t="shared" ref="Q12" si="17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866.66666666666674</v>
      </c>
      <c r="C13" s="4">
        <f t="shared" si="2"/>
        <v>1040</v>
      </c>
      <c r="D13" s="4">
        <f t="shared" si="3"/>
        <v>1248</v>
      </c>
      <c r="E13" s="5">
        <f t="shared" si="4"/>
        <v>3600000</v>
      </c>
      <c r="F13" s="4">
        <f t="shared" si="5"/>
        <v>4154</v>
      </c>
      <c r="G13" s="4">
        <f t="shared" si="6"/>
        <v>3462</v>
      </c>
      <c r="H13" s="4">
        <f t="shared" si="7"/>
        <v>2885</v>
      </c>
      <c r="I13" s="4">
        <f t="shared" si="8"/>
        <v>0</v>
      </c>
      <c r="J13" s="4">
        <f t="shared" si="9"/>
        <v>0</v>
      </c>
      <c r="O13">
        <v>0</v>
      </c>
      <c r="P13">
        <v>1040</v>
      </c>
      <c r="Q13">
        <f t="shared" ref="Q13" si="18">P13/1.2</f>
        <v>866.66666666666674</v>
      </c>
      <c r="R13" s="2">
        <v>3600000</v>
      </c>
      <c r="S13" s="2"/>
    </row>
    <row r="14" spans="1:35">
      <c r="A14" s="4">
        <f t="shared" si="0"/>
        <v>0</v>
      </c>
      <c r="B14" s="4">
        <f t="shared" si="1"/>
        <v>427</v>
      </c>
      <c r="C14" s="4">
        <f t="shared" si="2"/>
        <v>512.4</v>
      </c>
      <c r="D14" s="4">
        <f t="shared" si="3"/>
        <v>614.88</v>
      </c>
      <c r="E14" s="5">
        <f t="shared" si="4"/>
        <v>1944000</v>
      </c>
      <c r="F14" s="4">
        <f t="shared" si="5"/>
        <v>4553</v>
      </c>
      <c r="G14" s="4">
        <f t="shared" si="6"/>
        <v>3794</v>
      </c>
      <c r="H14" s="4">
        <f t="shared" si="7"/>
        <v>3162</v>
      </c>
      <c r="I14" s="4">
        <f t="shared" si="8"/>
        <v>0</v>
      </c>
      <c r="J14" s="4">
        <f t="shared" si="9"/>
        <v>0</v>
      </c>
      <c r="O14">
        <v>0</v>
      </c>
      <c r="P14">
        <f t="shared" ref="P14" si="19">O14/1.2</f>
        <v>0</v>
      </c>
      <c r="Q14">
        <v>427</v>
      </c>
      <c r="R14" s="2">
        <v>1944000</v>
      </c>
      <c r="S14" s="2"/>
    </row>
    <row r="15" spans="1:35">
      <c r="A15" s="4">
        <f t="shared" si="0"/>
        <v>0</v>
      </c>
      <c r="B15" s="4">
        <f t="shared" si="1"/>
        <v>550</v>
      </c>
      <c r="C15" s="4">
        <f t="shared" si="2"/>
        <v>660</v>
      </c>
      <c r="D15" s="4">
        <f t="shared" si="3"/>
        <v>792</v>
      </c>
      <c r="E15" s="5">
        <f t="shared" si="4"/>
        <v>2112000</v>
      </c>
      <c r="F15" s="4">
        <f t="shared" si="5"/>
        <v>3840</v>
      </c>
      <c r="G15" s="4">
        <f t="shared" si="6"/>
        <v>3200</v>
      </c>
      <c r="H15" s="4">
        <f t="shared" si="7"/>
        <v>2667</v>
      </c>
      <c r="I15" s="4">
        <f t="shared" si="8"/>
        <v>0</v>
      </c>
      <c r="J15" s="4">
        <f t="shared" si="9"/>
        <v>0</v>
      </c>
      <c r="O15">
        <v>0</v>
      </c>
      <c r="P15">
        <v>660</v>
      </c>
      <c r="Q15">
        <f t="shared" ref="Q15" si="20">P15/1.2</f>
        <v>550</v>
      </c>
      <c r="R15" s="2">
        <v>2112000</v>
      </c>
      <c r="S15" s="2"/>
    </row>
    <row r="16" spans="1:35">
      <c r="A16" s="4">
        <f t="shared" ref="A16:A19" si="21">N16</f>
        <v>0</v>
      </c>
      <c r="B16" s="4">
        <f t="shared" ref="B16:B19" si="22">Q16</f>
        <v>357</v>
      </c>
      <c r="C16" s="4">
        <f t="shared" ref="C16:C19" si="23">B16*1.2</f>
        <v>428.4</v>
      </c>
      <c r="D16" s="4">
        <f t="shared" ref="D16:D19" si="24">C16*1.2</f>
        <v>514.07999999999993</v>
      </c>
      <c r="E16" s="5">
        <f t="shared" ref="E16:E19" si="25">R16</f>
        <v>1424000</v>
      </c>
      <c r="F16" s="4">
        <f t="shared" ref="F16:F19" si="26">ROUND((E16/B16),0)</f>
        <v>3989</v>
      </c>
      <c r="G16" s="4">
        <f t="shared" ref="G16:G19" si="27">ROUND((E16/C16),0)</f>
        <v>3324</v>
      </c>
      <c r="H16" s="4">
        <f t="shared" ref="H16:H19" si="28">ROUND((E16/D16),0)</f>
        <v>2770</v>
      </c>
      <c r="I16" s="4">
        <f t="shared" ref="I16:J19" si="29">T16</f>
        <v>0</v>
      </c>
      <c r="J16" s="4">
        <f t="shared" si="29"/>
        <v>0</v>
      </c>
      <c r="O16">
        <v>0</v>
      </c>
      <c r="P16">
        <f t="shared" ref="P16:P17" si="30">O16/1.2</f>
        <v>0</v>
      </c>
      <c r="Q16">
        <v>357</v>
      </c>
      <c r="R16" s="2">
        <v>1424000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29"/>
        <v>0</v>
      </c>
      <c r="O17">
        <v>0</v>
      </c>
      <c r="P17">
        <f t="shared" si="30"/>
        <v>0</v>
      </c>
      <c r="Q17">
        <f t="shared" ref="Q17:Q18" si="31">P17/1.2</f>
        <v>0</v>
      </c>
      <c r="R17" s="2">
        <v>0</v>
      </c>
      <c r="S17" s="2"/>
    </row>
    <row r="18" spans="1:19">
      <c r="A18" s="4">
        <f t="shared" si="21"/>
        <v>0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>O18/1.2</f>
        <v>0</v>
      </c>
      <c r="Q18">
        <f t="shared" si="31"/>
        <v>0</v>
      </c>
      <c r="R18" s="2">
        <v>0</v>
      </c>
      <c r="S18" s="2"/>
    </row>
    <row r="19" spans="1:19">
      <c r="A19" s="4">
        <f t="shared" si="21"/>
        <v>0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 s="75">
        <v>0</v>
      </c>
      <c r="P19" s="75">
        <f>O19/1.2</f>
        <v>0</v>
      </c>
      <c r="Q19" s="75">
        <f t="shared" ref="Q19" si="32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85" zoomScaleNormal="85" workbookViewId="0">
      <selection activeCell="C1" sqref="C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E2" sqref="E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E2" sqref="E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E3" sqref="E3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28"/>
  <sheetViews>
    <sheetView topLeftCell="A4" workbookViewId="0">
      <selection activeCell="I23" sqref="I23"/>
    </sheetView>
  </sheetViews>
  <sheetFormatPr defaultRowHeight="15"/>
  <sheetData>
    <row r="2" spans="4:11">
      <c r="D2">
        <v>18.5</v>
      </c>
      <c r="E2">
        <v>10.1</v>
      </c>
      <c r="F2">
        <f>E2*D2</f>
        <v>186.85</v>
      </c>
    </row>
    <row r="3" spans="4:11">
      <c r="D3">
        <v>13</v>
      </c>
      <c r="E3">
        <v>12.6</v>
      </c>
      <c r="F3" s="75">
        <f>E3*D3</f>
        <v>163.79999999999998</v>
      </c>
    </row>
    <row r="4" spans="4:11">
      <c r="D4">
        <v>13.1</v>
      </c>
      <c r="E4">
        <v>10.1</v>
      </c>
      <c r="F4" s="75">
        <f t="shared" ref="F4:F12" si="0">E4*D4</f>
        <v>132.31</v>
      </c>
    </row>
    <row r="5" spans="4:11">
      <c r="D5">
        <v>11.8</v>
      </c>
      <c r="E5">
        <v>9.3000000000000007</v>
      </c>
      <c r="F5" s="75">
        <f t="shared" si="0"/>
        <v>109.74000000000001</v>
      </c>
    </row>
    <row r="6" spans="4:11">
      <c r="D6">
        <v>9.8000000000000007</v>
      </c>
      <c r="E6">
        <v>8.1999999999999993</v>
      </c>
      <c r="F6" s="75">
        <f t="shared" si="0"/>
        <v>80.36</v>
      </c>
    </row>
    <row r="7" spans="4:11">
      <c r="D7">
        <v>4.8</v>
      </c>
      <c r="E7">
        <v>8.1</v>
      </c>
      <c r="F7" s="75">
        <f t="shared" si="0"/>
        <v>38.879999999999995</v>
      </c>
      <c r="K7" s="75"/>
    </row>
    <row r="8" spans="4:11">
      <c r="F8" s="120">
        <f>SUM(F2:F7)</f>
        <v>711.94</v>
      </c>
      <c r="G8">
        <f>F8*1.35</f>
        <v>961.11900000000014</v>
      </c>
      <c r="K8" s="75"/>
    </row>
    <row r="9" spans="4:11">
      <c r="F9" s="75"/>
      <c r="K9" s="75"/>
    </row>
    <row r="10" spans="4:11">
      <c r="F10" s="75"/>
      <c r="K10" s="75"/>
    </row>
    <row r="11" spans="4:11">
      <c r="D11">
        <v>9.6</v>
      </c>
      <c r="E11">
        <v>28</v>
      </c>
      <c r="F11" s="75">
        <f>E11*D11</f>
        <v>268.8</v>
      </c>
      <c r="K11" s="75"/>
    </row>
    <row r="12" spans="4:11">
      <c r="D12">
        <v>9.6999999999999993</v>
      </c>
      <c r="E12">
        <v>42</v>
      </c>
      <c r="F12" s="75">
        <f t="shared" ref="F12:F13" si="1">E12*D12</f>
        <v>407.4</v>
      </c>
      <c r="K12" s="75"/>
    </row>
    <row r="13" spans="4:11">
      <c r="D13">
        <v>7.3</v>
      </c>
      <c r="E13">
        <v>9.5</v>
      </c>
      <c r="F13" s="75">
        <f t="shared" si="1"/>
        <v>69.349999999999994</v>
      </c>
      <c r="G13" s="120"/>
      <c r="H13" s="120"/>
      <c r="K13" s="75"/>
    </row>
    <row r="14" spans="4:11">
      <c r="F14" s="120">
        <f>SUM(F11:F13)</f>
        <v>745.55000000000007</v>
      </c>
      <c r="K14" s="75"/>
    </row>
    <row r="15" spans="4:11">
      <c r="K15" s="75"/>
    </row>
    <row r="16" spans="4:11">
      <c r="K16" s="75"/>
    </row>
    <row r="17" spans="4:6">
      <c r="D17">
        <v>88.33</v>
      </c>
      <c r="E17" s="124">
        <f>D17*10.764</f>
        <v>950.78411999999992</v>
      </c>
    </row>
    <row r="18" spans="4:6">
      <c r="D18">
        <v>70.45</v>
      </c>
      <c r="E18" s="125">
        <f>D18*10.764</f>
        <v>758.32380000000001</v>
      </c>
      <c r="F18" s="120">
        <f>E18*0.4</f>
        <v>303.32952</v>
      </c>
    </row>
    <row r="19" spans="4:6">
      <c r="E19" s="124">
        <f>E17+F18</f>
        <v>1254.11364</v>
      </c>
    </row>
    <row r="20" spans="4:6">
      <c r="F20" s="120"/>
    </row>
    <row r="26" spans="4:6">
      <c r="E26" s="120"/>
    </row>
    <row r="27" spans="4:6">
      <c r="E27" s="120"/>
    </row>
    <row r="28" spans="4:6">
      <c r="E28" s="120"/>
      <c r="F28" s="120"/>
    </row>
  </sheetData>
  <pageMargins left="0.7" right="0.7" top="0.75" bottom="0.75" header="0.3" footer="0.3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N36" sqref="N36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P12" sqref="P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  <vt:lpstr>Sheet6</vt:lpstr>
      <vt:lpstr>Sheet7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2023-12-18T13:17:02Z</dcterms:modified>
</cp:coreProperties>
</file>