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SMECCC Bhayander\Govindkumar Vishwanath Roy\"/>
    </mc:Choice>
  </mc:AlternateContent>
  <xr:revisionPtr revIDLastSave="0" documentId="13_ncr:1_{EAF26C20-1715-449A-B820-C982C2C1C3AF}" xr6:coauthVersionLast="47" xr6:coauthVersionMax="47" xr10:uidLastSave="{00000000-0000-0000-0000-000000000000}"/>
  <bookViews>
    <workbookView xWindow="-120" yWindow="-120" windowWidth="29040" windowHeight="15720" tabRatio="932" activeTab="8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3" l="1"/>
  <c r="E25" i="23"/>
  <c r="C25" i="23"/>
  <c r="G84" i="23"/>
  <c r="G23" i="23"/>
  <c r="H19" i="23"/>
  <c r="G10" i="23"/>
  <c r="G11" i="23" s="1"/>
  <c r="G8" i="23"/>
  <c r="G7" i="23"/>
  <c r="G6" i="23"/>
  <c r="G5" i="23"/>
  <c r="G14" i="23" s="1"/>
  <c r="Q11" i="4"/>
  <c r="E19" i="23"/>
  <c r="D19" i="23"/>
  <c r="G12" i="23" l="1"/>
  <c r="G13" i="23" s="1"/>
  <c r="G16" i="23" s="1"/>
  <c r="G19" i="23" s="1"/>
  <c r="Q7" i="4"/>
  <c r="P8" i="4"/>
  <c r="Q6" i="4"/>
  <c r="Q4" i="4"/>
  <c r="G30" i="4"/>
  <c r="G31" i="4" s="1"/>
  <c r="H29" i="4"/>
  <c r="G21" i="23" l="1"/>
  <c r="G20" i="23"/>
  <c r="G25" i="23"/>
  <c r="I19" i="23"/>
  <c r="G33" i="4"/>
  <c r="G32" i="4"/>
  <c r="H31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B7" i="4"/>
  <c r="C7" i="4" s="1"/>
  <c r="D7" i="4" s="1"/>
  <c r="B8" i="4"/>
  <c r="C8" i="4" s="1"/>
  <c r="D8" i="4" s="1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Q12" i="4"/>
  <c r="B12" i="4" s="1"/>
  <c r="C12" i="4" s="1"/>
  <c r="D12" i="4" s="1"/>
  <c r="J12" i="4"/>
  <c r="I12" i="4"/>
  <c r="B11" i="4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H12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<sst xmlns="http://schemas.openxmlformats.org/spreadsheetml/2006/main" count="140" uniqueCount="94">
  <si>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</si>
  <si>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</si>
  <si>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</si>
  <si>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</si>
  <si>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</si>
  <si>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</si>
  <si>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</si>
  <si>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</si>
  <si>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</si>
  <si>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</si>
  <si>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</si>
  <si>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</si>
  <si>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</si>
  <si>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</si>
  <si>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</si>
  <si>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</si>
  <si>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</si>
  <si>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</si>
  <si>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</si>
  <si>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</si>
  <si>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</si>
  <si>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</si>
  <si>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</si>
  <si>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</si>
  <si>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</si>
  <si>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</si>
  <si>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</si>
  <si>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</si>
  <si>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</si>
  <si>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</si>
  <si>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</si>
  <si>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</si>
  <si>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</si>
  <si>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</si>
  <si>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</si>
  <si>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</si>
  <si>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</si>
  <si>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</si>
  <si>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</si>
  <si>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</si>
  <si>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</si>
  <si>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</si>
  <si>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</si>
  <si>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</si>
  <si>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</si>
  <si>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</si>
  <si>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</si>
  <si>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</si>
  <si>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</si>
  <si>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</si>
  <si>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</si>
  <si>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</si>
  <si>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</si>
  <si>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</si>
  <si>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</si>
  <si>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</si>
  <si>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</si>
  <si>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</si>
  <si>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</si>
  <si>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</si>
  <si>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</si>
  <si>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</si>
  <si>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</si>
  <si>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</si>
  <si>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</si>
  <si>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</si>
  <si>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</si>
  <si>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</si>
  <si>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</si>
  <si>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</si>
  <si>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</si>
  <si>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</si>
  <si>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</si>
  <si>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</si>
  <si>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</si>
  <si>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</si>
  <si>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</si>
  <si>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</si>
  <si>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</si>
  <si>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</si>
  <si>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</si>
  <si>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</si>
  <si>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</si>
  <si>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</si>
  <si>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IGR-03.11.23</t>
  </si>
  <si>
    <t>OC - 2017</t>
  </si>
  <si>
    <t>02.06.21</t>
  </si>
  <si>
    <t>ACA</t>
  </si>
  <si>
    <t>IGR-17.03.23</t>
  </si>
  <si>
    <t>IGR-01.09.23</t>
  </si>
  <si>
    <t>IGR-10.05.23</t>
  </si>
  <si>
    <t>IGR-13.02.23</t>
  </si>
  <si>
    <t>Flat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</si>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</sst>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0" fillId="5" borderId="9" xfId="0" applyFill="1" applyBorder="1"/>
    <xf numFmtId="43" fontId="6" fillId="5" borderId="9" xfId="1" applyFont="1" applyFill="1" applyBorder="1"/>
    <xf numFmtId="43" fontId="7" fillId="5" borderId="9" xfId="1" applyFont="1" applyFill="1" applyBorder="1"/>
    <xf numFmtId="0" fontId="0" fillId="5" borderId="5" xfId="0" applyFill="1" applyBorder="1"/>
    <xf numFmtId="43" fontId="7" fillId="5" borderId="0" xfId="1" applyFont="1" applyFill="1" applyBorder="1"/>
    <xf numFmtId="0" fontId="0" fillId="5" borderId="0" xfId="0" applyFill="1"/>
    <xf numFmtId="0" fontId="6" fillId="5" borderId="9" xfId="0" applyFont="1" applyFill="1" applyBorder="1"/>
    <xf numFmtId="0" fontId="7" fillId="5" borderId="9" xfId="0" applyFont="1" applyFill="1" applyBorder="1"/>
    <xf numFmtId="0" fontId="7" fillId="5" borderId="0" xfId="0" applyFont="1" applyFill="1"/>
    <xf numFmtId="0" fontId="2" fillId="5" borderId="9" xfId="0" applyFont="1" applyFill="1" applyBorder="1"/>
    <xf numFmtId="43" fontId="7" fillId="5" borderId="9" xfId="0" applyNumberFormat="1" applyFont="1" applyFill="1" applyBorder="1"/>
    <xf numFmtId="43" fontId="3" fillId="5" borderId="9" xfId="0" applyNumberFormat="1" applyFont="1" applyFill="1" applyBorder="1"/>
    <xf numFmtId="43" fontId="0" fillId="5" borderId="9" xfId="0" applyNumberFormat="1" applyFill="1" applyBorder="1"/>
    <xf numFmtId="43" fontId="0" fillId="5" borderId="5" xfId="0" applyNumberFormat="1" applyFill="1" applyBorder="1"/>
    <xf numFmtId="43" fontId="7" fillId="5" borderId="0" xfId="0" applyNumberFormat="1" applyFont="1" applyFill="1"/>
    <xf numFmtId="43" fontId="3" fillId="5" borderId="4" xfId="0" applyNumberFormat="1" applyFont="1" applyFill="1" applyBorder="1"/>
    <xf numFmtId="43" fontId="0" fillId="5" borderId="0" xfId="0" applyNumberFormat="1" applyFill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38</xdr:row>
      <xdr:rowOff>181973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AB55A-B09C-8321-AB3C-122A1F3E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39</xdr:row>
      <xdr:rowOff>77248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BA4E4-0CF2-7EE4-174D-C2356AB5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7506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440679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FEC54-FE6E-2B94-5366-CAB4AC2FB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19079" cy="7382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431152</xdr:colOff>
      <xdr:row>43</xdr:row>
      <xdr:rowOff>77281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89905-41FA-9459-1527-8B4FF7BA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09552" cy="7744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431152</xdr:colOff>
      <xdr:row>39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406DE-1D6A-6B56-78CA-468FEA9C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9552" cy="7516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152400</xdr:rowOff>
    </xdr:from>
    <xdr:to>
      <xdr:col>23</xdr:col>
      <xdr:colOff>144852</xdr:colOff>
      <xdr:row>63</xdr:row>
      <xdr:rowOff>48807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C7CE7-E590-6632-7E7B-32318871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81400"/>
          <a:ext cx="14165652" cy="8468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125799</xdr:colOff>
      <xdr:row>40</xdr:row>
      <xdr:rowOff>143958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D5646-C9B5-6F6E-8B10-12FFC9098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146599" cy="7763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240115</xdr:colOff>
      <xdr:row>46</xdr:row>
      <xdr:rowOff>29802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A7AFB0-B630-46A7-98C9-0AC6FB55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0915" cy="87928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497326</xdr:colOff>
      <xdr:row>46</xdr:row>
      <xdr:rowOff>39328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AE8C03-095F-1BB5-58A2-6333D16E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18126" cy="88023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FA3DC-07EF-143F-B157-5360964D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8023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9048A-3F17-33A5-C985-0A1145411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8945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259423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BEC0C-4EEB-E822-7FB5-9DD73BA0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09023" cy="89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9" t="s">
        <v>77</v>
      </c>
      <c r="C3" s="50">
        <f>374860*0.85</f>
        <v>318631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39" t="s">
        <v>83</v>
      </c>
      <c r="C4" s="50">
        <f>C3*10%</f>
        <v>31863.100000000002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 x14ac:dyDescent="0.25">
      <c r="B5" s="39" t="s">
        <v>78</v>
      </c>
      <c r="C5" s="55">
        <f>C3+C4</f>
        <v>350494.1</v>
      </c>
      <c r="D5" s="56" t="s">
        <v>62</v>
      </c>
      <c r="E5" s="57">
        <f>C5/10.764</f>
        <v>32561.696395392046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 x14ac:dyDescent="0.25">
      <c r="B6" s="39" t="s">
        <v>79</v>
      </c>
      <c r="C6" s="50">
        <v>29400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 x14ac:dyDescent="0.25">
      <c r="B7" s="39" t="s">
        <v>80</v>
      </c>
      <c r="C7" s="50">
        <f>C5-C6</f>
        <v>321094.09999999998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 x14ac:dyDescent="0.25">
      <c r="B8" s="60" t="s">
        <v>81</v>
      </c>
      <c r="C8" s="50">
        <f>C7*D13%</f>
        <v>301828.45399999997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 x14ac:dyDescent="0.25">
      <c r="B9" s="39" t="s">
        <v>82</v>
      </c>
      <c r="C9" s="55">
        <f>C6+C8</f>
        <v>331228.45399999997</v>
      </c>
      <c r="D9" s="56" t="s">
        <v>62</v>
      </c>
      <c r="E9" s="57">
        <f>C9/10.764</f>
        <v>30771.87421033073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 x14ac:dyDescent="0.25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 x14ac:dyDescent="0.25">
      <c r="B11" s="45" t="s">
        <v>68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 x14ac:dyDescent="0.25">
      <c r="B12" s="45" t="s">
        <v>69</v>
      </c>
      <c r="C12" s="64">
        <f>Calculation!D8</f>
        <v>2017</v>
      </c>
      <c r="D12" s="63">
        <v>100</v>
      </c>
      <c r="H12" s="39" t="s">
        <v>58</v>
      </c>
      <c r="I12" s="54">
        <v>0.3</v>
      </c>
      <c r="J12" s="39"/>
      <c r="K12" s="39"/>
      <c r="L12" s="39"/>
    </row>
    <row r="13" spans="2:12" x14ac:dyDescent="0.25">
      <c r="B13" s="45" t="s">
        <v>70</v>
      </c>
      <c r="C13" s="64">
        <f>C11-C12</f>
        <v>6</v>
      </c>
      <c r="D13" s="63">
        <f>D12-C13</f>
        <v>94</v>
      </c>
    </row>
    <row r="15" spans="2:12" x14ac:dyDescent="0.25">
      <c r="B15" s="39" t="s">
        <v>59</v>
      </c>
      <c r="C15" s="50">
        <v>93700</v>
      </c>
      <c r="D15" s="39"/>
      <c r="E15" s="39"/>
      <c r="F15" s="39"/>
    </row>
    <row r="16" spans="2:12" x14ac:dyDescent="0.25">
      <c r="B16" s="39" t="s">
        <v>60</v>
      </c>
      <c r="C16" s="50">
        <f>C15*5%</f>
        <v>4685</v>
      </c>
      <c r="D16" s="39"/>
      <c r="E16" s="39"/>
      <c r="F16" s="39"/>
    </row>
    <row r="17" spans="2:6" x14ac:dyDescent="0.25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39" t="s">
        <v>65</v>
      </c>
      <c r="C18" s="50">
        <v>26620</v>
      </c>
      <c r="D18" s="39"/>
      <c r="E18" s="39"/>
      <c r="F18" s="39"/>
    </row>
    <row r="19" spans="2:6" x14ac:dyDescent="0.25">
      <c r="B19" s="39" t="s">
        <v>66</v>
      </c>
      <c r="C19" s="50">
        <f>C17-C18</f>
        <v>71765</v>
      </c>
      <c r="D19" s="39"/>
      <c r="E19" s="39"/>
      <c r="F19" s="39"/>
    </row>
    <row r="20" spans="2:6" ht="45" x14ac:dyDescent="0.25">
      <c r="B20" s="60" t="s">
        <v>67</v>
      </c>
      <c r="C20" s="50">
        <f>C18*80%</f>
        <v>21296</v>
      </c>
      <c r="D20" s="39"/>
      <c r="E20" s="39"/>
      <c r="F20" s="39"/>
    </row>
    <row r="21" spans="2:6" x14ac:dyDescent="0.25">
      <c r="B21" s="39" t="s">
        <v>64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86"/>
      <c r="L1" s="86"/>
      <c r="M1" s="86"/>
      <c r="N1" s="86"/>
      <c r="O1" s="86"/>
      <c r="P1" s="86"/>
      <c r="Q1" s="86"/>
      <c r="R1" s="86"/>
    </row>
    <row r="2" spans="1:23" ht="16.5" x14ac:dyDescent="0.3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 x14ac:dyDescent="0.3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1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 x14ac:dyDescent="0.3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 x14ac:dyDescent="0.3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 x14ac:dyDescent="0.3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 x14ac:dyDescent="0.3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 x14ac:dyDescent="0.3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 x14ac:dyDescent="0.3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45">
        <f>SUM(N5:N11)</f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 x14ac:dyDescent="0.3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/>
      <c r="O13" s="39"/>
      <c r="P13" s="39"/>
      <c r="Q13" s="39"/>
      <c r="R13" s="40"/>
    </row>
    <row r="14" spans="1:23" ht="16.5" x14ac:dyDescent="0.3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45">
        <f>L14*M14</f>
        <v>0</v>
      </c>
      <c r="O14" s="39"/>
      <c r="P14" s="39"/>
      <c r="Q14" s="39"/>
      <c r="R14" s="40"/>
    </row>
    <row r="15" spans="1:23" ht="16.5" x14ac:dyDescent="0.3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/>
      <c r="O15" s="39"/>
      <c r="P15" s="39"/>
      <c r="Q15" s="39"/>
      <c r="R15" s="40"/>
    </row>
    <row r="16" spans="1:23" ht="16.5" x14ac:dyDescent="0.3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0"/>
      <c r="O16" s="39"/>
      <c r="P16" s="39"/>
      <c r="Q16" s="39"/>
      <c r="R16" s="40"/>
    </row>
    <row r="17" spans="1:21" ht="16.5" x14ac:dyDescent="0.3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0"/>
      <c r="O17" s="39"/>
      <c r="P17" s="39"/>
      <c r="Q17" s="39"/>
      <c r="R17" s="40"/>
    </row>
    <row r="18" spans="1:21" ht="16.5" x14ac:dyDescent="0.3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 x14ac:dyDescent="0.3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 x14ac:dyDescent="0.3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 x14ac:dyDescent="0.3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7"/>
      <c r="U21" s="2"/>
    </row>
    <row r="22" spans="1:21" ht="16.5" x14ac:dyDescent="0.3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 x14ac:dyDescent="0.3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 x14ac:dyDescent="0.3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 x14ac:dyDescent="0.3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 x14ac:dyDescent="0.3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 x14ac:dyDescent="0.3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 x14ac:dyDescent="0.3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 x14ac:dyDescent="0.3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 x14ac:dyDescent="0.3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I84"/>
  <sheetViews>
    <sheetView workbookViewId="0">
      <selection activeCell="I26" sqref="I26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6" customWidth="1"/>
    <col min="4" max="4" width="12.5703125" style="16" customWidth="1"/>
    <col min="5" max="5" width="14.28515625" customWidth="1"/>
    <col min="6" max="6" width="11.5703125" customWidth="1"/>
    <col min="7" max="7" width="17.140625" style="16" customWidth="1"/>
    <col min="8" max="8" width="12.5703125" style="16" bestFit="1" customWidth="1"/>
    <col min="9" max="9" width="14.28515625" bestFit="1" customWidth="1"/>
  </cols>
  <sheetData>
    <row r="1" spans="1:9" x14ac:dyDescent="0.25">
      <c r="A1" s="10"/>
      <c r="B1" s="11"/>
      <c r="C1" s="12"/>
      <c r="D1" s="13"/>
      <c r="F1" s="14"/>
      <c r="G1" s="12"/>
      <c r="H1" s="13"/>
    </row>
    <row r="2" spans="1:9" x14ac:dyDescent="0.25">
      <c r="A2" s="15"/>
      <c r="D2" s="17"/>
      <c r="F2" s="18"/>
      <c r="H2" s="17"/>
    </row>
    <row r="3" spans="1:9" x14ac:dyDescent="0.25">
      <c r="A3" s="15" t="s">
        <v>13</v>
      </c>
      <c r="B3" s="19"/>
      <c r="C3" s="20">
        <v>21000</v>
      </c>
      <c r="D3" s="22" t="s">
        <v>76</v>
      </c>
      <c r="E3" s="6" t="s">
        <v>87</v>
      </c>
      <c r="F3" s="18"/>
      <c r="G3" s="20">
        <v>21300</v>
      </c>
      <c r="H3" s="22" t="s">
        <v>76</v>
      </c>
      <c r="I3" s="6" t="s">
        <v>87</v>
      </c>
    </row>
    <row r="4" spans="1:9" ht="30" x14ac:dyDescent="0.25">
      <c r="A4" s="21" t="s">
        <v>14</v>
      </c>
      <c r="B4" s="19"/>
      <c r="C4" s="20">
        <v>2500</v>
      </c>
      <c r="D4" s="22"/>
      <c r="F4" s="18"/>
      <c r="G4" s="20">
        <v>2500</v>
      </c>
      <c r="H4" s="22"/>
    </row>
    <row r="5" spans="1:9" x14ac:dyDescent="0.25">
      <c r="A5" s="15" t="s">
        <v>15</v>
      </c>
      <c r="B5" s="19"/>
      <c r="C5" s="20">
        <f>C3-C4</f>
        <v>18500</v>
      </c>
      <c r="D5" s="22"/>
      <c r="F5" s="18"/>
      <c r="G5" s="20">
        <f>G3-G4</f>
        <v>18800</v>
      </c>
      <c r="H5" s="22"/>
    </row>
    <row r="6" spans="1:9" x14ac:dyDescent="0.25">
      <c r="A6" s="15" t="s">
        <v>16</v>
      </c>
      <c r="B6" s="19"/>
      <c r="C6" s="20">
        <f>C4</f>
        <v>2500</v>
      </c>
      <c r="D6" s="22"/>
      <c r="F6" s="18"/>
      <c r="G6" s="20">
        <f>G4</f>
        <v>2500</v>
      </c>
      <c r="H6" s="22"/>
    </row>
    <row r="7" spans="1:9" x14ac:dyDescent="0.25">
      <c r="A7" s="15" t="s">
        <v>17</v>
      </c>
      <c r="B7" s="23"/>
      <c r="C7" s="24">
        <f>D7-D8</f>
        <v>6</v>
      </c>
      <c r="D7" s="24">
        <v>2023</v>
      </c>
      <c r="F7" s="18"/>
      <c r="G7" s="24">
        <f>H7-H8</f>
        <v>6</v>
      </c>
      <c r="H7" s="24">
        <v>2023</v>
      </c>
    </row>
    <row r="8" spans="1:9" x14ac:dyDescent="0.25">
      <c r="A8" s="15" t="s">
        <v>18</v>
      </c>
      <c r="B8" s="23"/>
      <c r="C8" s="24">
        <f>C9-C7</f>
        <v>54</v>
      </c>
      <c r="D8" s="24">
        <v>2017</v>
      </c>
      <c r="F8" s="18"/>
      <c r="G8" s="24">
        <f>G9-G7</f>
        <v>54</v>
      </c>
      <c r="H8" s="24">
        <v>2017</v>
      </c>
    </row>
    <row r="9" spans="1:9" x14ac:dyDescent="0.25">
      <c r="A9" s="15" t="s">
        <v>19</v>
      </c>
      <c r="B9" s="23"/>
      <c r="C9" s="24">
        <v>60</v>
      </c>
      <c r="D9" s="24"/>
      <c r="F9" s="18"/>
      <c r="G9" s="24">
        <v>60</v>
      </c>
      <c r="H9" s="24"/>
    </row>
    <row r="10" spans="1:9" ht="30" x14ac:dyDescent="0.25">
      <c r="A10" s="21" t="s">
        <v>20</v>
      </c>
      <c r="B10" s="23"/>
      <c r="C10" s="24">
        <f>90*C7/C9</f>
        <v>9</v>
      </c>
      <c r="D10" s="24"/>
      <c r="F10" s="18"/>
      <c r="G10" s="24">
        <f>90*G7/G9</f>
        <v>9</v>
      </c>
      <c r="H10" s="24"/>
    </row>
    <row r="11" spans="1:9" x14ac:dyDescent="0.25">
      <c r="A11" s="15"/>
      <c r="B11" s="25"/>
      <c r="C11" s="26">
        <f>C10%</f>
        <v>0.09</v>
      </c>
      <c r="D11" s="26"/>
      <c r="F11" s="18"/>
      <c r="G11" s="26">
        <f>G10%</f>
        <v>0.09</v>
      </c>
      <c r="H11" s="26"/>
    </row>
    <row r="12" spans="1:9" x14ac:dyDescent="0.25">
      <c r="A12" s="15" t="s">
        <v>21</v>
      </c>
      <c r="B12" s="19"/>
      <c r="C12" s="20">
        <f>C6*C11</f>
        <v>225</v>
      </c>
      <c r="D12" s="22"/>
      <c r="F12" s="18"/>
      <c r="G12" s="20">
        <f>G6*G11</f>
        <v>225</v>
      </c>
      <c r="H12" s="22"/>
    </row>
    <row r="13" spans="1:9" x14ac:dyDescent="0.25">
      <c r="A13" s="15" t="s">
        <v>22</v>
      </c>
      <c r="B13" s="19"/>
      <c r="C13" s="20">
        <f>C6-C12</f>
        <v>2275</v>
      </c>
      <c r="D13" s="22"/>
      <c r="F13" s="18"/>
      <c r="G13" s="20">
        <f>G6-G12</f>
        <v>2275</v>
      </c>
      <c r="H13" s="22"/>
    </row>
    <row r="14" spans="1:9" x14ac:dyDescent="0.25">
      <c r="A14" s="15" t="s">
        <v>15</v>
      </c>
      <c r="B14" s="19"/>
      <c r="C14" s="20">
        <f>C5</f>
        <v>18500</v>
      </c>
      <c r="D14" s="22"/>
      <c r="F14" s="18"/>
      <c r="G14" s="20">
        <f>G5</f>
        <v>18800</v>
      </c>
      <c r="H14" s="22"/>
    </row>
    <row r="15" spans="1:9" x14ac:dyDescent="0.25">
      <c r="B15" s="19"/>
      <c r="C15" s="20"/>
      <c r="D15" s="22"/>
      <c r="F15" s="18"/>
      <c r="G15" s="20"/>
      <c r="H15" s="22"/>
    </row>
    <row r="16" spans="1:9" x14ac:dyDescent="0.25">
      <c r="A16" s="69" t="s">
        <v>23</v>
      </c>
      <c r="B16" s="70"/>
      <c r="C16" s="71">
        <f>C14+C13</f>
        <v>20775</v>
      </c>
      <c r="D16" s="71">
        <v>2000</v>
      </c>
      <c r="E16" s="69"/>
      <c r="F16" s="72"/>
      <c r="G16" s="73">
        <f>G14+G13</f>
        <v>21075</v>
      </c>
      <c r="H16" s="73">
        <v>2200</v>
      </c>
      <c r="I16" s="74"/>
    </row>
    <row r="17" spans="1:9" x14ac:dyDescent="0.25">
      <c r="A17" s="69"/>
      <c r="B17" s="75"/>
      <c r="C17" s="76" t="s">
        <v>92</v>
      </c>
      <c r="D17" s="76" t="s">
        <v>93</v>
      </c>
      <c r="E17" s="69"/>
      <c r="F17" s="72"/>
      <c r="G17" s="77" t="s">
        <v>92</v>
      </c>
      <c r="H17" s="77" t="s">
        <v>93</v>
      </c>
      <c r="I17" s="74"/>
    </row>
    <row r="18" spans="1:9" x14ac:dyDescent="0.25">
      <c r="A18" s="78" t="str">
        <f>E3</f>
        <v>ACA</v>
      </c>
      <c r="B18" s="69"/>
      <c r="C18" s="76">
        <v>804</v>
      </c>
      <c r="D18" s="76">
        <v>804</v>
      </c>
      <c r="E18" s="69"/>
      <c r="F18" s="72"/>
      <c r="G18" s="77">
        <v>804</v>
      </c>
      <c r="H18" s="77">
        <v>804</v>
      </c>
      <c r="I18" s="74"/>
    </row>
    <row r="19" spans="1:9" x14ac:dyDescent="0.25">
      <c r="A19" s="69" t="s">
        <v>74</v>
      </c>
      <c r="B19" s="78"/>
      <c r="C19" s="79">
        <f>C18*C16</f>
        <v>16703100</v>
      </c>
      <c r="D19" s="80">
        <f>D16*D18</f>
        <v>1608000</v>
      </c>
      <c r="E19" s="81">
        <f>C19+D19</f>
        <v>18311100</v>
      </c>
      <c r="F19" s="82"/>
      <c r="G19" s="83">
        <f>G18*G16</f>
        <v>16944300</v>
      </c>
      <c r="H19" s="84">
        <f>H16*H18</f>
        <v>1768800</v>
      </c>
      <c r="I19" s="85">
        <f>G19+H19</f>
        <v>18713100</v>
      </c>
    </row>
    <row r="20" spans="1:9" x14ac:dyDescent="0.25">
      <c r="A20" s="15" t="s">
        <v>24</v>
      </c>
      <c r="C20" s="28">
        <f>C19*90%</f>
        <v>15032790</v>
      </c>
      <c r="D20" s="27"/>
      <c r="F20" s="18"/>
      <c r="G20" s="28">
        <f>G19*90%</f>
        <v>15249870</v>
      </c>
      <c r="H20" s="27"/>
    </row>
    <row r="21" spans="1:9" x14ac:dyDescent="0.25">
      <c r="A21" s="15" t="s">
        <v>25</v>
      </c>
      <c r="C21" s="28">
        <f>C19*80%</f>
        <v>13362480</v>
      </c>
      <c r="D21" s="28"/>
      <c r="F21" s="18"/>
      <c r="G21" s="28">
        <f>G19*80%</f>
        <v>13555440</v>
      </c>
      <c r="H21" s="28"/>
    </row>
    <row r="22" spans="1:9" x14ac:dyDescent="0.25">
      <c r="A22" s="15"/>
      <c r="D22" s="24"/>
      <c r="F22" s="29"/>
      <c r="H22" s="24"/>
    </row>
    <row r="23" spans="1:9" x14ac:dyDescent="0.25">
      <c r="A23" s="30" t="s">
        <v>26</v>
      </c>
      <c r="B23" s="31"/>
      <c r="C23" s="32">
        <f>C4*C18</f>
        <v>2010000</v>
      </c>
      <c r="D23" s="32"/>
      <c r="G23" s="32">
        <f>G4*G18</f>
        <v>2010000</v>
      </c>
      <c r="H23" s="32"/>
    </row>
    <row r="24" spans="1:9" x14ac:dyDescent="0.25">
      <c r="A24" s="15" t="s">
        <v>27</v>
      </c>
    </row>
    <row r="25" spans="1:9" x14ac:dyDescent="0.25">
      <c r="A25" s="33" t="s">
        <v>28</v>
      </c>
      <c r="B25" s="16"/>
      <c r="C25" s="28">
        <f>C19*0.03/12</f>
        <v>41757.75</v>
      </c>
      <c r="D25" s="28"/>
      <c r="E25" s="28">
        <f>E19*0.025/12</f>
        <v>38148.125</v>
      </c>
      <c r="G25" s="28">
        <f>G19*0.025/12</f>
        <v>35300.625</v>
      </c>
      <c r="H25" s="28"/>
      <c r="I25" s="28">
        <f>I19*0.025/12</f>
        <v>38985.625</v>
      </c>
    </row>
    <row r="26" spans="1:9" x14ac:dyDescent="0.25">
      <c r="C26" s="28"/>
      <c r="D26" s="28"/>
      <c r="G26" s="28"/>
      <c r="H26" s="28"/>
    </row>
    <row r="27" spans="1:9" x14ac:dyDescent="0.25">
      <c r="C27" s="28"/>
      <c r="D27" s="28"/>
      <c r="G27" s="28"/>
      <c r="H27" s="28"/>
    </row>
    <row r="28" spans="1:9" x14ac:dyDescent="0.25">
      <c r="C28"/>
      <c r="D28"/>
      <c r="G28"/>
      <c r="H28"/>
    </row>
    <row r="29" spans="1:9" x14ac:dyDescent="0.25">
      <c r="C29"/>
      <c r="D29"/>
      <c r="G29"/>
      <c r="H29"/>
    </row>
    <row r="30" spans="1:9" x14ac:dyDescent="0.25">
      <c r="C30"/>
      <c r="D30"/>
      <c r="G30"/>
      <c r="H30"/>
    </row>
    <row r="31" spans="1:9" x14ac:dyDescent="0.25">
      <c r="C31"/>
      <c r="D31"/>
      <c r="G31"/>
      <c r="H31"/>
    </row>
    <row r="32" spans="1:9" x14ac:dyDescent="0.25">
      <c r="C32"/>
      <c r="D32"/>
      <c r="G32"/>
      <c r="H32"/>
    </row>
    <row r="33" spans="1:8" x14ac:dyDescent="0.25">
      <c r="C33"/>
      <c r="D33"/>
      <c r="G33"/>
      <c r="H33"/>
    </row>
    <row r="34" spans="1:8" x14ac:dyDescent="0.25">
      <c r="C34"/>
      <c r="D34"/>
      <c r="G34"/>
      <c r="H34"/>
    </row>
    <row r="35" spans="1:8" x14ac:dyDescent="0.25">
      <c r="C35"/>
      <c r="D35"/>
      <c r="G35"/>
      <c r="H35"/>
    </row>
    <row r="36" spans="1:8" x14ac:dyDescent="0.25">
      <c r="C36"/>
      <c r="D36"/>
      <c r="G36"/>
      <c r="H36"/>
    </row>
    <row r="37" spans="1:8" x14ac:dyDescent="0.25">
      <c r="C37"/>
      <c r="D37"/>
      <c r="G37"/>
      <c r="H37"/>
    </row>
    <row r="38" spans="1:8" x14ac:dyDescent="0.25">
      <c r="C38"/>
      <c r="D38"/>
      <c r="G38"/>
      <c r="H38"/>
    </row>
    <row r="39" spans="1:8" x14ac:dyDescent="0.25">
      <c r="C39"/>
      <c r="D39"/>
      <c r="G39"/>
      <c r="H39"/>
    </row>
    <row r="40" spans="1:8" x14ac:dyDescent="0.25">
      <c r="C40"/>
      <c r="D40"/>
      <c r="G40"/>
      <c r="H40"/>
    </row>
    <row r="46" spans="1:8" x14ac:dyDescent="0.25">
      <c r="A46" s="34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84" spans="3:7" x14ac:dyDescent="0.25">
      <c r="C84" s="16">
        <f>C83*C82</f>
        <v>0</v>
      </c>
      <c r="G84" s="16">
        <f>G83*G82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S3" sqref="S3:S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1039</v>
      </c>
      <c r="C2" s="4">
        <f t="shared" ref="C2:C16" si="1">B2*1.2</f>
        <v>1246.8</v>
      </c>
      <c r="D2" s="4">
        <f t="shared" ref="D2:D16" si="2">C2*1.2</f>
        <v>1496.1599999999999</v>
      </c>
      <c r="E2" s="5">
        <f t="shared" ref="E2:E16" si="3">R2</f>
        <v>18000000</v>
      </c>
      <c r="F2" s="4">
        <f t="shared" ref="F2:F15" si="4">ROUND((E2/B2),0)</f>
        <v>17324</v>
      </c>
      <c r="G2" s="4">
        <f t="shared" ref="G2:G15" si="5">ROUND((E2/C2),0)</f>
        <v>14437</v>
      </c>
      <c r="H2" s="4">
        <f t="shared" ref="H2:H15" si="6">ROUND((E2/D2),0)</f>
        <v>12031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1039</v>
      </c>
      <c r="R2" s="2">
        <v>18000000</v>
      </c>
      <c r="S2" s="2" t="s">
        <v>84</v>
      </c>
    </row>
    <row r="3" spans="1:19" x14ac:dyDescent="0.25">
      <c r="A3" s="4">
        <v>2</v>
      </c>
      <c r="B3" s="4">
        <f t="shared" si="0"/>
        <v>1039</v>
      </c>
      <c r="C3" s="4">
        <f t="shared" si="1"/>
        <v>1246.8</v>
      </c>
      <c r="D3" s="4">
        <f t="shared" si="2"/>
        <v>1496.1599999999999</v>
      </c>
      <c r="E3" s="5">
        <f t="shared" si="3"/>
        <v>18000000</v>
      </c>
      <c r="F3" s="4">
        <f t="shared" si="4"/>
        <v>17324</v>
      </c>
      <c r="G3" s="4">
        <f t="shared" si="5"/>
        <v>14437</v>
      </c>
      <c r="H3" s="4">
        <f t="shared" si="6"/>
        <v>12031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1039</v>
      </c>
      <c r="R3" s="2">
        <v>18000000</v>
      </c>
      <c r="S3" s="2" t="s">
        <v>88</v>
      </c>
    </row>
    <row r="4" spans="1:19" x14ac:dyDescent="0.25">
      <c r="A4" s="4">
        <v>3</v>
      </c>
      <c r="B4" s="4">
        <f t="shared" si="0"/>
        <v>775.22327999999993</v>
      </c>
      <c r="C4" s="4">
        <f t="shared" si="1"/>
        <v>930.26793599999985</v>
      </c>
      <c r="D4" s="4">
        <f t="shared" si="2"/>
        <v>1116.3215231999998</v>
      </c>
      <c r="E4" s="5">
        <f t="shared" si="3"/>
        <v>15000000</v>
      </c>
      <c r="F4" s="4">
        <f t="shared" si="4"/>
        <v>19349</v>
      </c>
      <c r="G4" s="4">
        <f t="shared" si="5"/>
        <v>16124</v>
      </c>
      <c r="H4" s="4">
        <f t="shared" si="6"/>
        <v>13437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72.02*10.764</f>
        <v>775.22327999999993</v>
      </c>
      <c r="R4" s="2">
        <v>15000000</v>
      </c>
      <c r="S4" s="2" t="s">
        <v>89</v>
      </c>
    </row>
    <row r="5" spans="1:19" x14ac:dyDescent="0.25">
      <c r="A5" s="4">
        <v>4</v>
      </c>
      <c r="B5" s="4">
        <f t="shared" si="0"/>
        <v>853</v>
      </c>
      <c r="C5" s="4">
        <f t="shared" si="1"/>
        <v>1023.5999999999999</v>
      </c>
      <c r="D5" s="4">
        <f t="shared" si="2"/>
        <v>1228.32</v>
      </c>
      <c r="E5" s="5">
        <f t="shared" si="3"/>
        <v>15250000</v>
      </c>
      <c r="F5" s="4">
        <f t="shared" si="4"/>
        <v>17878</v>
      </c>
      <c r="G5" s="4">
        <f t="shared" si="5"/>
        <v>14898</v>
      </c>
      <c r="H5" s="4">
        <f t="shared" si="6"/>
        <v>12415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853</v>
      </c>
      <c r="R5" s="2">
        <v>15250000</v>
      </c>
      <c r="S5" s="2" t="s">
        <v>90</v>
      </c>
    </row>
    <row r="6" spans="1:19" x14ac:dyDescent="0.25">
      <c r="A6" s="4">
        <v>5</v>
      </c>
      <c r="B6" s="4">
        <f t="shared" si="0"/>
        <v>776.19203999999991</v>
      </c>
      <c r="C6" s="4">
        <f t="shared" si="1"/>
        <v>931.43044799999984</v>
      </c>
      <c r="D6" s="4">
        <f t="shared" si="2"/>
        <v>1117.7165375999998</v>
      </c>
      <c r="E6" s="5">
        <f t="shared" si="3"/>
        <v>15000000</v>
      </c>
      <c r="F6" s="87">
        <f t="shared" si="4"/>
        <v>19325</v>
      </c>
      <c r="G6" s="87">
        <f t="shared" si="5"/>
        <v>16104</v>
      </c>
      <c r="H6" s="87">
        <f t="shared" si="6"/>
        <v>13420</v>
      </c>
      <c r="I6" s="87">
        <f t="shared" si="7"/>
        <v>0</v>
      </c>
      <c r="J6" s="87">
        <f t="shared" si="8"/>
        <v>0</v>
      </c>
      <c r="K6" s="88"/>
      <c r="L6" s="88"/>
      <c r="M6" s="88"/>
      <c r="N6" s="88"/>
      <c r="O6" s="88">
        <v>0</v>
      </c>
      <c r="P6" s="88">
        <f t="shared" si="9"/>
        <v>0</v>
      </c>
      <c r="Q6" s="88">
        <f>72.11*10.764</f>
        <v>776.19203999999991</v>
      </c>
      <c r="R6" s="89">
        <v>15000000</v>
      </c>
      <c r="S6" s="89" t="s">
        <v>91</v>
      </c>
    </row>
    <row r="7" spans="1:19" x14ac:dyDescent="0.25">
      <c r="A7" s="4">
        <v>6</v>
      </c>
      <c r="B7" s="4">
        <f t="shared" si="0"/>
        <v>1175</v>
      </c>
      <c r="C7" s="4">
        <f t="shared" si="1"/>
        <v>1410</v>
      </c>
      <c r="D7" s="4">
        <f t="shared" si="2"/>
        <v>1692</v>
      </c>
      <c r="E7" s="5">
        <f t="shared" si="3"/>
        <v>26000000</v>
      </c>
      <c r="F7" s="87">
        <f t="shared" si="4"/>
        <v>22128</v>
      </c>
      <c r="G7" s="87">
        <f t="shared" si="5"/>
        <v>18440</v>
      </c>
      <c r="H7" s="87">
        <f t="shared" si="6"/>
        <v>15366</v>
      </c>
      <c r="I7" s="87">
        <f t="shared" si="7"/>
        <v>0</v>
      </c>
      <c r="J7" s="87">
        <f t="shared" si="8"/>
        <v>0</v>
      </c>
      <c r="K7" s="88"/>
      <c r="L7" s="88"/>
      <c r="M7" s="88"/>
      <c r="N7" s="88"/>
      <c r="O7" s="88">
        <v>0</v>
      </c>
      <c r="P7" s="88">
        <v>1410</v>
      </c>
      <c r="Q7" s="88">
        <f t="shared" ref="Q7" si="10">P7/1.2</f>
        <v>1175</v>
      </c>
      <c r="R7" s="89">
        <v>26000000</v>
      </c>
      <c r="S7" s="2"/>
    </row>
    <row r="8" spans="1:19" x14ac:dyDescent="0.25">
      <c r="A8" s="4">
        <v>7</v>
      </c>
      <c r="B8" s="4">
        <f t="shared" si="0"/>
        <v>803</v>
      </c>
      <c r="C8" s="4">
        <f t="shared" si="1"/>
        <v>963.59999999999991</v>
      </c>
      <c r="D8" s="4">
        <f t="shared" si="2"/>
        <v>1156.32</v>
      </c>
      <c r="E8" s="5">
        <f t="shared" si="3"/>
        <v>15000000</v>
      </c>
      <c r="F8" s="4">
        <f t="shared" si="4"/>
        <v>18680</v>
      </c>
      <c r="G8" s="4">
        <f t="shared" si="5"/>
        <v>15567</v>
      </c>
      <c r="H8" s="4">
        <f t="shared" si="6"/>
        <v>12972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803</v>
      </c>
      <c r="R8" s="2">
        <v>15000000</v>
      </c>
      <c r="S8" s="2"/>
    </row>
    <row r="9" spans="1:19" x14ac:dyDescent="0.25">
      <c r="A9" s="4">
        <v>8</v>
      </c>
      <c r="B9" s="4">
        <f t="shared" si="0"/>
        <v>1089</v>
      </c>
      <c r="C9" s="4">
        <f t="shared" si="1"/>
        <v>1306.8</v>
      </c>
      <c r="D9" s="4">
        <f t="shared" si="2"/>
        <v>1568.1599999999999</v>
      </c>
      <c r="E9" s="5">
        <f t="shared" si="3"/>
        <v>27500000</v>
      </c>
      <c r="F9" s="4">
        <f t="shared" si="4"/>
        <v>25253</v>
      </c>
      <c r="G9" s="4">
        <f t="shared" si="5"/>
        <v>21044</v>
      </c>
      <c r="H9" s="4">
        <f t="shared" si="6"/>
        <v>17536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v>1089</v>
      </c>
      <c r="R9" s="2">
        <v>27500000</v>
      </c>
      <c r="S9" s="2"/>
    </row>
    <row r="10" spans="1:19" x14ac:dyDescent="0.25">
      <c r="A10" s="4">
        <v>9</v>
      </c>
      <c r="B10" s="4">
        <f t="shared" si="0"/>
        <v>838</v>
      </c>
      <c r="C10" s="4">
        <f t="shared" si="1"/>
        <v>1005.5999999999999</v>
      </c>
      <c r="D10" s="4">
        <f t="shared" si="2"/>
        <v>1206.7199999999998</v>
      </c>
      <c r="E10" s="5">
        <f t="shared" si="3"/>
        <v>16000000</v>
      </c>
      <c r="F10" s="87">
        <f t="shared" si="4"/>
        <v>19093</v>
      </c>
      <c r="G10" s="87">
        <f t="shared" si="5"/>
        <v>15911</v>
      </c>
      <c r="H10" s="87">
        <f t="shared" si="6"/>
        <v>13259</v>
      </c>
      <c r="I10" s="87">
        <f t="shared" si="7"/>
        <v>0</v>
      </c>
      <c r="J10" s="87">
        <f t="shared" si="8"/>
        <v>0</v>
      </c>
      <c r="K10" s="88"/>
      <c r="L10" s="88"/>
      <c r="M10" s="88"/>
      <c r="N10" s="88"/>
      <c r="O10" s="88">
        <v>0</v>
      </c>
      <c r="P10" s="88">
        <f t="shared" si="9"/>
        <v>0</v>
      </c>
      <c r="Q10" s="88">
        <v>838</v>
      </c>
      <c r="R10" s="89">
        <v>16000000</v>
      </c>
      <c r="S10" s="2"/>
    </row>
    <row r="11" spans="1:19" x14ac:dyDescent="0.25">
      <c r="A11" s="4">
        <v>10</v>
      </c>
      <c r="B11" s="4">
        <f t="shared" si="0"/>
        <v>833.33333333333337</v>
      </c>
      <c r="C11" s="4">
        <f t="shared" si="1"/>
        <v>1000</v>
      </c>
      <c r="D11" s="4">
        <f t="shared" si="2"/>
        <v>1200</v>
      </c>
      <c r="E11" s="5">
        <f t="shared" si="3"/>
        <v>20000000</v>
      </c>
      <c r="F11" s="4">
        <f t="shared" si="4"/>
        <v>24000</v>
      </c>
      <c r="G11" s="4">
        <f t="shared" si="5"/>
        <v>20000</v>
      </c>
      <c r="H11" s="4">
        <f t="shared" si="6"/>
        <v>16667</v>
      </c>
      <c r="I11" s="4">
        <f t="shared" si="7"/>
        <v>0</v>
      </c>
      <c r="J11" s="4">
        <f t="shared" si="8"/>
        <v>0</v>
      </c>
      <c r="O11">
        <v>0</v>
      </c>
      <c r="P11">
        <v>1000</v>
      </c>
      <c r="Q11">
        <f t="shared" ref="Q11:Q15" si="11">P11/1.2</f>
        <v>833.33333333333337</v>
      </c>
      <c r="R11" s="2">
        <v>20000000</v>
      </c>
      <c r="S11" s="2"/>
    </row>
    <row r="12" spans="1:19" x14ac:dyDescent="0.25">
      <c r="A12" s="4">
        <v>11</v>
      </c>
      <c r="B12" s="4">
        <f t="shared" si="0"/>
        <v>1000</v>
      </c>
      <c r="C12" s="4">
        <f t="shared" si="1"/>
        <v>1200</v>
      </c>
      <c r="D12" s="4">
        <f t="shared" si="2"/>
        <v>1440</v>
      </c>
      <c r="E12" s="5">
        <f t="shared" si="3"/>
        <v>21500000</v>
      </c>
      <c r="F12" s="87">
        <f t="shared" si="4"/>
        <v>21500</v>
      </c>
      <c r="G12" s="87">
        <f t="shared" si="5"/>
        <v>17917</v>
      </c>
      <c r="H12" s="87">
        <f t="shared" si="6"/>
        <v>14931</v>
      </c>
      <c r="I12" s="87">
        <f t="shared" si="7"/>
        <v>0</v>
      </c>
      <c r="J12" s="87">
        <f t="shared" si="8"/>
        <v>0</v>
      </c>
      <c r="K12" s="88"/>
      <c r="L12" s="88"/>
      <c r="M12" s="88"/>
      <c r="N12" s="88"/>
      <c r="O12" s="88">
        <v>0</v>
      </c>
      <c r="P12" s="88">
        <v>1200</v>
      </c>
      <c r="Q12" s="88">
        <f t="shared" si="11"/>
        <v>1000</v>
      </c>
      <c r="R12" s="89">
        <v>21500000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ref="P13:P15" si="12">O13/1.2</f>
        <v>0</v>
      </c>
      <c r="Q13">
        <f t="shared" si="11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1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1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66"/>
    </row>
    <row r="25" spans="1:19" s="9" customFormat="1" x14ac:dyDescent="0.25">
      <c r="F25" s="67"/>
    </row>
    <row r="26" spans="1:19" s="9" customFormat="1" x14ac:dyDescent="0.25">
      <c r="F26" s="67"/>
    </row>
    <row r="27" spans="1:19" s="9" customFormat="1" x14ac:dyDescent="0.25">
      <c r="F27" s="50" t="s">
        <v>71</v>
      </c>
      <c r="G27" s="50">
        <v>874</v>
      </c>
    </row>
    <row r="28" spans="1:19" s="9" customFormat="1" x14ac:dyDescent="0.25">
      <c r="C28" s="65" t="s">
        <v>75</v>
      </c>
      <c r="D28" s="65" t="s">
        <v>86</v>
      </c>
      <c r="F28" s="50" t="s">
        <v>87</v>
      </c>
      <c r="G28" s="50">
        <v>804</v>
      </c>
    </row>
    <row r="29" spans="1:19" s="9" customFormat="1" x14ac:dyDescent="0.25">
      <c r="C29" s="65" t="s">
        <v>1</v>
      </c>
      <c r="D29" s="65">
        <v>12249300</v>
      </c>
      <c r="F29" s="50" t="s">
        <v>72</v>
      </c>
      <c r="G29" s="50">
        <v>965</v>
      </c>
      <c r="H29" s="9">
        <f>G29/G28</f>
        <v>1.2002487562189055</v>
      </c>
    </row>
    <row r="30" spans="1:19" s="9" customFormat="1" x14ac:dyDescent="0.25">
      <c r="F30" s="50" t="s">
        <v>73</v>
      </c>
      <c r="G30" s="50">
        <f>19275+2000</f>
        <v>21275</v>
      </c>
    </row>
    <row r="31" spans="1:19" s="9" customFormat="1" x14ac:dyDescent="0.25">
      <c r="C31" s="68"/>
      <c r="D31" s="68"/>
      <c r="F31" s="68" t="s">
        <v>74</v>
      </c>
      <c r="G31" s="68">
        <f>G28*G30</f>
        <v>17105100</v>
      </c>
      <c r="H31" s="9">
        <f>G31/D29</f>
        <v>1.3964144889912076</v>
      </c>
    </row>
    <row r="32" spans="1:19" s="9" customFormat="1" x14ac:dyDescent="0.25">
      <c r="C32" s="68"/>
      <c r="D32" s="68"/>
      <c r="F32" s="68" t="s">
        <v>24</v>
      </c>
      <c r="G32" s="68">
        <f>G31*90%</f>
        <v>15394590</v>
      </c>
    </row>
    <row r="33" spans="3:7" s="9" customFormat="1" x14ac:dyDescent="0.25">
      <c r="C33" s="68"/>
      <c r="D33" s="68"/>
      <c r="F33" s="68" t="s">
        <v>25</v>
      </c>
      <c r="G33" s="68">
        <f>G31*80%</f>
        <v>13684080</v>
      </c>
    </row>
    <row r="34" spans="3:7" s="9" customFormat="1" x14ac:dyDescent="0.25">
      <c r="C34" s="68"/>
      <c r="D34" s="68"/>
    </row>
    <row r="35" spans="3:7" s="9" customFormat="1" x14ac:dyDescent="0.25">
      <c r="C35" s="68"/>
      <c r="D35" s="68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B850-0FFF-438C-9398-3B92D27D324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2023-12-26T08:57:18Z</dcterms:modified>
</cp:coreProperties>
</file>