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defaultThemeVersion="124226"/>
  <mc:AlternateContent xmlns:mc="http://schemas.openxmlformats.org/markup-compatibility/2006">
    <mc:Choice Requires="x15">
      <x15ac:absPath xmlns:x15ac="http://schemas.microsoft.com/office/spreadsheetml/2010/11/ac" url="D:\Report Checking Cases\Megha Ajay Jaiswal - Balyakhedi\"/>
    </mc:Choice>
  </mc:AlternateContent>
  <xr:revisionPtr revIDLastSave="0" documentId="13_ncr:1_{CB79F0BC-8ADF-4BEF-B379-E76F5D39F582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alculation" sheetId="23" r:id="rId1"/>
    <sheet name="Sheet1" sheetId="31" r:id="rId2"/>
  </sheets>
  <calcPr calcId="191029"/>
</workbook>
</file>

<file path=xl/calcChain.xml><?xml version="1.0" encoding="utf-8"?>
<calcChain xmlns="http://schemas.openxmlformats.org/spreadsheetml/2006/main">
  <c r="E15" i="23" l="1"/>
  <c r="F35" i="23"/>
  <c r="H27" i="23"/>
  <c r="H28" i="23" s="1"/>
  <c r="G28" i="23" s="1"/>
  <c r="H26" i="23"/>
  <c r="M22" i="23"/>
  <c r="M23" i="23"/>
  <c r="M24" i="23"/>
  <c r="M25" i="23"/>
  <c r="M26" i="23"/>
  <c r="M27" i="23"/>
  <c r="M28" i="23"/>
  <c r="M29" i="23"/>
  <c r="C8" i="23" s="1"/>
  <c r="M21" i="23"/>
  <c r="J2" i="23" l="1"/>
  <c r="O61" i="23"/>
  <c r="O62" i="23" s="1"/>
  <c r="C22" i="23"/>
  <c r="C28" i="23" s="1"/>
  <c r="C17" i="23"/>
  <c r="C27" i="23" s="1"/>
  <c r="C12" i="23"/>
  <c r="O11" i="23"/>
  <c r="H11" i="23"/>
  <c r="J11" i="23" s="1"/>
  <c r="K11" i="23" s="1"/>
  <c r="L11" i="23" s="1"/>
  <c r="N11" i="23" s="1"/>
  <c r="M11" i="23" s="1"/>
  <c r="O10" i="23"/>
  <c r="H10" i="23"/>
  <c r="J10" i="23" s="1"/>
  <c r="K10" i="23" s="1"/>
  <c r="L10" i="23" s="1"/>
  <c r="N10" i="23" s="1"/>
  <c r="O9" i="23"/>
  <c r="H9" i="23"/>
  <c r="J9" i="23" s="1"/>
  <c r="K9" i="23" s="1"/>
  <c r="L9" i="23" s="1"/>
  <c r="N9" i="23" s="1"/>
  <c r="O8" i="23"/>
  <c r="H8" i="23"/>
  <c r="J8" i="23" s="1"/>
  <c r="K8" i="23" s="1"/>
  <c r="L8" i="23" s="1"/>
  <c r="N8" i="23" s="1"/>
  <c r="N4" i="23"/>
  <c r="K2" i="23" s="1"/>
  <c r="C4" i="23"/>
  <c r="C25" i="23" s="1"/>
  <c r="E2" i="23"/>
  <c r="L2" i="23" l="1"/>
  <c r="N12" i="23"/>
  <c r="L3" i="23" s="1"/>
  <c r="O12" i="23"/>
  <c r="C32" i="23" s="1"/>
  <c r="C33" i="23" s="1"/>
  <c r="M10" i="23"/>
  <c r="M9" i="23"/>
  <c r="I8" i="23"/>
  <c r="M8" i="23"/>
  <c r="I9" i="23"/>
  <c r="I10" i="23"/>
  <c r="I11" i="23"/>
  <c r="C26" i="23" l="1"/>
  <c r="C29" i="23" s="1"/>
  <c r="L4" i="23"/>
  <c r="M12" i="23"/>
  <c r="C30" i="23" l="1"/>
  <c r="P2" i="23"/>
  <c r="S2" i="23" s="1"/>
  <c r="C31" i="23"/>
</calcChain>
</file>

<file path=xl/sharedStrings.xml><?xml version="1.0" encoding="utf-8"?>
<sst xmlns="http://schemas.openxmlformats.org/spreadsheetml/2006/main" count="77" uniqueCount="61">
  <si>
    <t>Year Of Const.</t>
  </si>
  <si>
    <t>Valuation Year</t>
  </si>
  <si>
    <t>Total Life of Structure</t>
  </si>
  <si>
    <t>% of the depreciation rate to be deducted</t>
  </si>
  <si>
    <t>% Value</t>
  </si>
  <si>
    <t>Full Rate</t>
  </si>
  <si>
    <t>Rate</t>
  </si>
  <si>
    <t>Value</t>
  </si>
  <si>
    <t>Total Value</t>
  </si>
  <si>
    <t>Realisable Value</t>
  </si>
  <si>
    <t>Distress Value</t>
  </si>
  <si>
    <t>land area</t>
  </si>
  <si>
    <t>Land Development</t>
  </si>
  <si>
    <t>Land Value</t>
  </si>
  <si>
    <t>Structure Value</t>
  </si>
  <si>
    <t>Land Development Value</t>
  </si>
  <si>
    <t>Final Depreciated Rate to be considered</t>
  </si>
  <si>
    <t>Final Depreciated Value to be considered</t>
  </si>
  <si>
    <t xml:space="preserve"> Value</t>
  </si>
  <si>
    <t>Interior and other Development</t>
  </si>
  <si>
    <t>Interior and Other Development</t>
  </si>
  <si>
    <t>Insurable Value / Full Value</t>
  </si>
  <si>
    <t xml:space="preserve">Sr. No. </t>
  </si>
  <si>
    <t>Insurable Value</t>
  </si>
  <si>
    <t>Government value</t>
  </si>
  <si>
    <t>Depreciation</t>
  </si>
  <si>
    <t>Particulars</t>
  </si>
  <si>
    <t>Balance Life of Structures in Years</t>
  </si>
  <si>
    <t>Age Of Build. In Years</t>
  </si>
  <si>
    <t xml:space="preserve">Built Up Area </t>
  </si>
  <si>
    <r>
      <t>(</t>
    </r>
    <r>
      <rPr>
        <b/>
        <sz val="11"/>
        <rFont val="Rupee Foradian"/>
        <family val="2"/>
      </rPr>
      <t>`</t>
    </r>
    <r>
      <rPr>
        <b/>
        <sz val="11"/>
        <rFont val="Calibri"/>
        <family val="2"/>
      </rPr>
      <t>)</t>
    </r>
  </si>
  <si>
    <r>
      <t>(</t>
    </r>
    <r>
      <rPr>
        <b/>
        <sz val="11"/>
        <color rgb="FFFF0000"/>
        <rFont val="Rupee Foradian"/>
        <family val="2"/>
      </rPr>
      <t>`</t>
    </r>
    <r>
      <rPr>
        <b/>
        <sz val="11"/>
        <color rgb="FFFF0000"/>
        <rFont val="Calibri"/>
        <family val="2"/>
      </rPr>
      <t>)</t>
    </r>
  </si>
  <si>
    <t>Rent</t>
  </si>
  <si>
    <t>Residential</t>
  </si>
  <si>
    <t>Property Value</t>
  </si>
  <si>
    <t>Sq. M.</t>
  </si>
  <si>
    <t>(Sq. M.)</t>
  </si>
  <si>
    <t>Value as on today</t>
  </si>
  <si>
    <t>Carpet area</t>
  </si>
  <si>
    <t>Open Area</t>
  </si>
  <si>
    <t>Plot Area</t>
  </si>
  <si>
    <t xml:space="preserve">Dueduct Area (Duct - A 2.16 X 3.71), (Duct - B 2.00 X 2.00), (Staircase 3.07 X 3.07) </t>
  </si>
  <si>
    <t>Proposed B.U.A. on Second Floor</t>
  </si>
  <si>
    <t>Total Built Up Area</t>
  </si>
  <si>
    <t>Plot Area (7.00 X 15.00)</t>
  </si>
  <si>
    <t>Permision F.A.R (1.25 X 105.00)</t>
  </si>
  <si>
    <t>Proposed B.U.A. On Ground Floor (7.00 X 10.43)</t>
  </si>
  <si>
    <t>Net B.U.A. on Ground Floor (73.01 - 21.44)</t>
  </si>
  <si>
    <t xml:space="preserve">Proposed B.U.A. on First Floor </t>
  </si>
  <si>
    <t xml:space="preserve">Particular </t>
  </si>
  <si>
    <t>Area In Sq. M.</t>
  </si>
  <si>
    <t>Area In Sq. Ft.</t>
  </si>
  <si>
    <t>Ground + 1st + 2nd upper floors</t>
  </si>
  <si>
    <t>Permision B.U.A. On Ground Floor 50%</t>
  </si>
  <si>
    <t>Ground</t>
  </si>
  <si>
    <t>First</t>
  </si>
  <si>
    <t>Second</t>
  </si>
  <si>
    <t>Total</t>
  </si>
  <si>
    <t>Tin Shed</t>
  </si>
  <si>
    <t>As Per Site Inspection</t>
  </si>
  <si>
    <t xml:space="preserve">which is considered for valuation.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</si>
</sst>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0.000"/>
    <numFmt numFmtId="165" formatCode="#,##0.0000"/>
    <numFmt numFmtId="166" formatCode="0.0000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b/>
      <sz val="11"/>
      <name val="Calibri"/>
      <family val="2"/>
    </font>
    <font>
      <b/>
      <sz val="10"/>
      <color rgb="FFFF0000"/>
      <name val="Arial Narrow"/>
      <family val="2"/>
    </font>
    <font>
      <b/>
      <sz val="11"/>
      <color rgb="FFFF0000"/>
      <name val="Calibri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sz val="11"/>
      <color rgb="FF000000"/>
      <name val="Arial Narrow"/>
      <family val="2"/>
    </font>
    <font>
      <b/>
      <sz val="11"/>
      <name val="Rupee Foradian"/>
      <family val="2"/>
    </font>
    <font>
      <b/>
      <sz val="11"/>
      <color rgb="FFFF0000"/>
      <name val="Rupee Foradian"/>
      <family val="2"/>
    </font>
    <font>
      <b/>
      <sz val="11"/>
      <name val="Arial Narrow"/>
      <family val="2"/>
    </font>
    <font>
      <sz val="11"/>
      <color theme="1"/>
      <name val="Calibri"/>
      <family val="2"/>
      <scheme val="minor"/>
    </font>
    <font>
      <sz val="10"/>
      <color theme="1"/>
      <name val="Arial Narrow"/>
      <family val="2"/>
    </font>
    <font>
      <b/>
      <sz val="11"/>
      <name val="Calibri"/>
      <family val="2"/>
      <scheme val="minor"/>
    </font>
    <font>
      <sz val="10"/>
      <name val="Arial Narrow"/>
      <family val="2"/>
    </font>
    <font>
      <b/>
      <sz val="11"/>
      <color rgb="FF000000"/>
      <name val="Arial Narrow"/>
      <family val="2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</cellStyleXfs>
  <cellXfs count="148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2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top" wrapText="1" shrinkToFit="1"/>
    </xf>
    <xf numFmtId="0" fontId="6" fillId="0" borderId="1" xfId="0" applyFont="1" applyBorder="1" applyAlignment="1">
      <alignment horizontal="center" vertical="top" wrapText="1" shrinkToFit="1"/>
    </xf>
    <xf numFmtId="0" fontId="3" fillId="0" borderId="0" xfId="0" applyFont="1"/>
    <xf numFmtId="0" fontId="7" fillId="0" borderId="1" xfId="0" applyFont="1" applyBorder="1" applyAlignment="1">
      <alignment horizontal="center" vertical="top" wrapText="1" shrinkToFit="1"/>
    </xf>
    <xf numFmtId="0" fontId="8" fillId="0" borderId="0" xfId="0" applyFont="1" applyAlignment="1">
      <alignment horizontal="center" vertical="top"/>
    </xf>
    <xf numFmtId="0" fontId="1" fillId="0" borderId="0" xfId="0" applyFont="1" applyAlignment="1">
      <alignment vertical="top"/>
    </xf>
    <xf numFmtId="0" fontId="3" fillId="0" borderId="0" xfId="0" applyFont="1" applyAlignment="1">
      <alignment vertical="top"/>
    </xf>
    <xf numFmtId="0" fontId="8" fillId="0" borderId="0" xfId="0" applyFont="1" applyAlignment="1">
      <alignment wrapText="1"/>
    </xf>
    <xf numFmtId="4" fontId="3" fillId="0" borderId="1" xfId="0" applyNumberFormat="1" applyFont="1" applyBorder="1" applyAlignment="1">
      <alignment vertical="top"/>
    </xf>
    <xf numFmtId="4" fontId="3" fillId="0" borderId="0" xfId="0" applyNumberFormat="1" applyFont="1" applyAlignment="1">
      <alignment vertical="top"/>
    </xf>
    <xf numFmtId="4" fontId="1" fillId="0" borderId="0" xfId="0" applyNumberFormat="1" applyFont="1" applyAlignment="1">
      <alignment vertical="top"/>
    </xf>
    <xf numFmtId="4" fontId="1" fillId="0" borderId="0" xfId="0" applyNumberFormat="1" applyFont="1"/>
    <xf numFmtId="4" fontId="3" fillId="0" borderId="0" xfId="0" applyNumberFormat="1" applyFont="1"/>
    <xf numFmtId="4" fontId="10" fillId="0" borderId="0" xfId="0" applyNumberFormat="1" applyFont="1"/>
    <xf numFmtId="0" fontId="10" fillId="0" borderId="0" xfId="0" applyFont="1"/>
    <xf numFmtId="0" fontId="9" fillId="0" borderId="0" xfId="0" applyFont="1"/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0" fontId="9" fillId="0" borderId="1" xfId="0" applyFont="1" applyBorder="1"/>
    <xf numFmtId="4" fontId="9" fillId="0" borderId="0" xfId="0" applyNumberFormat="1" applyFont="1" applyAlignment="1">
      <alignment vertical="top"/>
    </xf>
    <xf numFmtId="0" fontId="3" fillId="0" borderId="0" xfId="0" applyFont="1" applyAlignment="1">
      <alignment horizontal="center" wrapText="1"/>
    </xf>
    <xf numFmtId="0" fontId="1" fillId="0" borderId="0" xfId="0" applyFont="1" applyAlignment="1">
      <alignment horizontal="right" vertical="top" wrapText="1"/>
    </xf>
    <xf numFmtId="0" fontId="8" fillId="0" borderId="0" xfId="0" applyFont="1" applyAlignment="1">
      <alignment horizontal="center" vertical="top" wrapText="1"/>
    </xf>
    <xf numFmtId="0" fontId="1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vertical="top" wrapText="1" shrinkToFit="1"/>
    </xf>
    <xf numFmtId="0" fontId="6" fillId="0" borderId="1" xfId="0" applyFont="1" applyBorder="1" applyAlignment="1">
      <alignment horizontal="center" vertical="top" wrapText="1"/>
    </xf>
    <xf numFmtId="0" fontId="1" fillId="0" borderId="1" xfId="0" applyFont="1" applyBorder="1" applyAlignment="1">
      <alignment vertical="top" wrapText="1"/>
    </xf>
    <xf numFmtId="0" fontId="1" fillId="0" borderId="1" xfId="0" applyFont="1" applyBorder="1" applyAlignment="1">
      <alignment horizontal="center" vertical="top"/>
    </xf>
    <xf numFmtId="0" fontId="9" fillId="0" borderId="1" xfId="0" applyFont="1" applyBorder="1" applyAlignment="1">
      <alignment horizontal="right" vertical="top" wrapText="1"/>
    </xf>
    <xf numFmtId="3" fontId="9" fillId="0" borderId="1" xfId="0" applyNumberFormat="1" applyFont="1" applyBorder="1" applyAlignment="1">
      <alignment vertical="top"/>
    </xf>
    <xf numFmtId="3" fontId="3" fillId="0" borderId="0" xfId="0" applyNumberFormat="1" applyFont="1"/>
    <xf numFmtId="1" fontId="1" fillId="0" borderId="0" xfId="0" applyNumberFormat="1" applyFont="1"/>
    <xf numFmtId="1" fontId="3" fillId="0" borderId="0" xfId="0" applyNumberFormat="1" applyFont="1"/>
    <xf numFmtId="3" fontId="11" fillId="0" borderId="1" xfId="0" applyNumberFormat="1" applyFont="1" applyBorder="1" applyAlignment="1">
      <alignment horizontal="right" vertical="top" wrapText="1"/>
    </xf>
    <xf numFmtId="3" fontId="3" fillId="0" borderId="1" xfId="0" applyNumberFormat="1" applyFont="1" applyBorder="1" applyAlignment="1">
      <alignment vertical="top"/>
    </xf>
    <xf numFmtId="3" fontId="3" fillId="0" borderId="1" xfId="0" applyNumberFormat="1" applyFont="1" applyBorder="1"/>
    <xf numFmtId="3" fontId="9" fillId="0" borderId="1" xfId="0" applyNumberFormat="1" applyFont="1" applyBorder="1"/>
    <xf numFmtId="3" fontId="10" fillId="0" borderId="0" xfId="0" applyNumberFormat="1" applyFont="1"/>
    <xf numFmtId="0" fontId="8" fillId="0" borderId="0" xfId="0" applyFont="1"/>
    <xf numFmtId="3" fontId="8" fillId="0" borderId="0" xfId="0" applyNumberFormat="1" applyFont="1"/>
    <xf numFmtId="4" fontId="8" fillId="0" borderId="0" xfId="0" applyNumberFormat="1" applyFont="1"/>
    <xf numFmtId="0" fontId="1" fillId="0" borderId="0" xfId="0" applyFont="1" applyAlignment="1">
      <alignment vertical="center"/>
    </xf>
    <xf numFmtId="3" fontId="1" fillId="0" borderId="0" xfId="0" applyNumberFormat="1" applyFont="1" applyAlignment="1">
      <alignment vertical="top"/>
    </xf>
    <xf numFmtId="3" fontId="1" fillId="0" borderId="0" xfId="0" applyNumberFormat="1" applyFont="1"/>
    <xf numFmtId="0" fontId="8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4" fontId="1" fillId="0" borderId="0" xfId="0" applyNumberFormat="1" applyFont="1" applyAlignment="1">
      <alignment horizontal="right" vertical="center" wrapText="1"/>
    </xf>
    <xf numFmtId="4" fontId="8" fillId="0" borderId="0" xfId="0" applyNumberFormat="1" applyFont="1" applyAlignment="1">
      <alignment horizontal="right" vertical="center" wrapText="1"/>
    </xf>
    <xf numFmtId="4" fontId="8" fillId="0" borderId="0" xfId="0" applyNumberFormat="1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2" fontId="10" fillId="0" borderId="0" xfId="0" applyNumberFormat="1" applyFont="1"/>
    <xf numFmtId="164" fontId="3" fillId="0" borderId="0" xfId="0" applyNumberFormat="1" applyFont="1"/>
    <xf numFmtId="2" fontId="9" fillId="0" borderId="0" xfId="0" applyNumberFormat="1" applyFont="1"/>
    <xf numFmtId="9" fontId="3" fillId="0" borderId="0" xfId="1" applyFont="1" applyBorder="1" applyAlignment="1">
      <alignment vertical="top"/>
    </xf>
    <xf numFmtId="4" fontId="3" fillId="0" borderId="0" xfId="0" applyNumberFormat="1" applyFont="1" applyAlignment="1">
      <alignment horizontal="right" vertical="top"/>
    </xf>
    <xf numFmtId="4" fontId="1" fillId="0" borderId="1" xfId="0" applyNumberFormat="1" applyFont="1" applyBorder="1" applyAlignment="1">
      <alignment horizontal="right" vertical="top" wrapText="1"/>
    </xf>
    <xf numFmtId="0" fontId="16" fillId="0" borderId="1" xfId="0" applyFont="1" applyBorder="1" applyAlignment="1">
      <alignment horizontal="center" vertical="top"/>
    </xf>
    <xf numFmtId="0" fontId="1" fillId="0" borderId="1" xfId="0" applyFont="1" applyBorder="1" applyAlignment="1">
      <alignment vertical="top"/>
    </xf>
    <xf numFmtId="0" fontId="3" fillId="0" borderId="1" xfId="0" applyFont="1" applyBorder="1" applyAlignment="1">
      <alignment vertical="top"/>
    </xf>
    <xf numFmtId="3" fontId="1" fillId="0" borderId="1" xfId="0" applyNumberFormat="1" applyFont="1" applyBorder="1" applyAlignment="1">
      <alignment vertical="top"/>
    </xf>
    <xf numFmtId="0" fontId="1" fillId="0" borderId="0" xfId="0" applyFont="1" applyAlignment="1">
      <alignment vertical="top" wrapText="1"/>
    </xf>
    <xf numFmtId="2" fontId="1" fillId="0" borderId="0" xfId="0" applyNumberFormat="1" applyFont="1"/>
    <xf numFmtId="0" fontId="8" fillId="0" borderId="0" xfId="0" applyFont="1" applyAlignment="1">
      <alignment horizontal="center"/>
    </xf>
    <xf numFmtId="0" fontId="9" fillId="0" borderId="0" xfId="0" applyFont="1" applyAlignment="1">
      <alignment horizontal="left" vertical="center" wrapText="1"/>
    </xf>
    <xf numFmtId="0" fontId="9" fillId="0" borderId="0" xfId="0" applyFont="1" applyAlignment="1">
      <alignment vertical="top"/>
    </xf>
    <xf numFmtId="4" fontId="9" fillId="0" borderId="0" xfId="0" applyNumberFormat="1" applyFont="1" applyAlignment="1">
      <alignment horizontal="right" vertical="top"/>
    </xf>
    <xf numFmtId="165" fontId="9" fillId="0" borderId="0" xfId="0" applyNumberFormat="1" applyFont="1" applyAlignment="1">
      <alignment vertical="top"/>
    </xf>
    <xf numFmtId="0" fontId="3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164" fontId="9" fillId="0" borderId="0" xfId="0" applyNumberFormat="1" applyFont="1"/>
    <xf numFmtId="4" fontId="3" fillId="0" borderId="0" xfId="0" applyNumberFormat="1" applyFont="1" applyAlignment="1">
      <alignment horizontal="right" vertical="center" wrapText="1"/>
    </xf>
    <xf numFmtId="0" fontId="10" fillId="0" borderId="0" xfId="0" applyFont="1" applyAlignment="1">
      <alignment horizontal="left" vertical="top" wrapText="1"/>
    </xf>
    <xf numFmtId="4" fontId="10" fillId="0" borderId="0" xfId="0" applyNumberFormat="1" applyFont="1" applyAlignment="1">
      <alignment horizontal="right" vertical="center" wrapText="1"/>
    </xf>
    <xf numFmtId="0" fontId="8" fillId="0" borderId="0" xfId="0" applyFont="1" applyAlignment="1">
      <alignment horizontal="right"/>
    </xf>
    <xf numFmtId="0" fontId="9" fillId="0" borderId="0" xfId="0" applyFont="1" applyAlignment="1">
      <alignment horizontal="center" vertical="center" wrapText="1"/>
    </xf>
    <xf numFmtId="4" fontId="9" fillId="0" borderId="0" xfId="0" applyNumberFormat="1" applyFont="1" applyAlignment="1">
      <alignment horizontal="right" vertical="center" wrapText="1"/>
    </xf>
    <xf numFmtId="164" fontId="9" fillId="0" borderId="0" xfId="0" applyNumberFormat="1" applyFont="1" applyAlignment="1">
      <alignment horizontal="center" vertical="center" wrapText="1"/>
    </xf>
    <xf numFmtId="1" fontId="9" fillId="0" borderId="0" xfId="0" applyNumberFormat="1" applyFont="1"/>
    <xf numFmtId="0" fontId="9" fillId="0" borderId="0" xfId="0" applyFont="1" applyAlignment="1">
      <alignment horizontal="right" vertical="top" wrapText="1"/>
    </xf>
    <xf numFmtId="1" fontId="14" fillId="0" borderId="0" xfId="0" applyNumberFormat="1" applyFont="1"/>
    <xf numFmtId="166" fontId="9" fillId="0" borderId="0" xfId="0" applyNumberFormat="1" applyFont="1"/>
    <xf numFmtId="166" fontId="9" fillId="0" borderId="0" xfId="0" applyNumberFormat="1" applyFont="1" applyAlignment="1">
      <alignment horizontal="right" vertical="top" wrapText="1"/>
    </xf>
    <xf numFmtId="4" fontId="9" fillId="0" borderId="0" xfId="0" applyNumberFormat="1" applyFont="1"/>
    <xf numFmtId="1" fontId="14" fillId="0" borderId="0" xfId="0" applyNumberFormat="1" applyFont="1" applyAlignment="1">
      <alignment horizontal="right" vertical="top" wrapText="1"/>
    </xf>
    <xf numFmtId="1" fontId="17" fillId="0" borderId="0" xfId="0" applyNumberFormat="1" applyFont="1"/>
    <xf numFmtId="2" fontId="3" fillId="0" borderId="0" xfId="0" applyNumberFormat="1" applyFont="1"/>
    <xf numFmtId="0" fontId="9" fillId="0" borderId="0" xfId="0" applyFont="1" applyAlignment="1">
      <alignment horizontal="right" vertical="top"/>
    </xf>
    <xf numFmtId="0" fontId="8" fillId="0" borderId="0" xfId="0" applyFont="1" applyAlignment="1">
      <alignment horizontal="right" vertical="center" wrapText="1"/>
    </xf>
    <xf numFmtId="0" fontId="9" fillId="0" borderId="1" xfId="0" applyFont="1" applyBorder="1" applyAlignment="1">
      <alignment horizontal="left" vertical="top"/>
    </xf>
    <xf numFmtId="3" fontId="1" fillId="0" borderId="0" xfId="0" applyNumberFormat="1" applyFont="1" applyAlignment="1">
      <alignment horizontal="right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right" vertical="center" wrapTex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justify" vertical="center" wrapText="1"/>
    </xf>
    <xf numFmtId="0" fontId="1" fillId="0" borderId="0" xfId="0" applyFont="1" applyAlignment="1">
      <alignment horizontal="justify" vertical="center" wrapText="1"/>
    </xf>
    <xf numFmtId="4" fontId="8" fillId="0" borderId="0" xfId="0" applyNumberFormat="1" applyFont="1" applyAlignment="1">
      <alignment horizontal="justify" vertical="center" wrapText="1"/>
    </xf>
    <xf numFmtId="2" fontId="8" fillId="0" borderId="0" xfId="0" applyNumberFormat="1" applyFont="1" applyAlignment="1">
      <alignment horizontal="left" vertical="center" wrapText="1"/>
    </xf>
    <xf numFmtId="0" fontId="18" fillId="0" borderId="0" xfId="0" applyFont="1" applyAlignment="1">
      <alignment horizontal="center" vertical="top" wrapText="1" shrinkToFit="1"/>
    </xf>
    <xf numFmtId="0" fontId="0" fillId="0" borderId="0" xfId="0" applyAlignment="1">
      <alignment horizontal="left"/>
    </xf>
    <xf numFmtId="0" fontId="19" fillId="0" borderId="0" xfId="0" applyFont="1" applyAlignment="1">
      <alignment horizontal="justify" vertical="center" wrapText="1"/>
    </xf>
    <xf numFmtId="0" fontId="1" fillId="0" borderId="0" xfId="0" applyFont="1" applyAlignment="1">
      <alignment vertical="center" wrapText="1"/>
    </xf>
    <xf numFmtId="0" fontId="9" fillId="0" borderId="0" xfId="0" applyFont="1" applyAlignment="1">
      <alignment horizontal="right" vertical="center" wrapText="1"/>
    </xf>
    <xf numFmtId="0" fontId="11" fillId="0" borderId="0" xfId="0" applyFont="1" applyAlignment="1">
      <alignment horizontal="right" vertical="center" wrapText="1"/>
    </xf>
    <xf numFmtId="1" fontId="9" fillId="0" borderId="0" xfId="0" applyNumberFormat="1" applyFont="1" applyAlignment="1">
      <alignment horizontal="right"/>
    </xf>
    <xf numFmtId="164" fontId="9" fillId="0" borderId="0" xfId="0" applyNumberFormat="1" applyFont="1" applyAlignment="1">
      <alignment horizontal="right"/>
    </xf>
    <xf numFmtId="164" fontId="14" fillId="0" borderId="0" xfId="0" applyNumberFormat="1" applyFont="1"/>
    <xf numFmtId="0" fontId="14" fillId="0" borderId="0" xfId="0" applyFont="1" applyAlignment="1">
      <alignment horizontal="left" vertical="center" wrapText="1"/>
    </xf>
    <xf numFmtId="3" fontId="1" fillId="0" borderId="1" xfId="0" applyNumberFormat="1" applyFont="1" applyBorder="1" applyAlignment="1">
      <alignment horizontal="right" vertical="top" wrapText="1"/>
    </xf>
    <xf numFmtId="0" fontId="9" fillId="0" borderId="1" xfId="0" applyFont="1" applyBorder="1" applyAlignment="1">
      <alignment vertical="top"/>
    </xf>
    <xf numFmtId="2" fontId="9" fillId="0" borderId="1" xfId="0" applyNumberFormat="1" applyFont="1" applyBorder="1" applyAlignment="1">
      <alignment vertical="top"/>
    </xf>
    <xf numFmtId="0" fontId="14" fillId="0" borderId="1" xfId="0" applyFont="1" applyBorder="1" applyAlignment="1">
      <alignment vertical="center" wrapText="1"/>
    </xf>
    <xf numFmtId="1" fontId="9" fillId="0" borderId="1" xfId="0" applyNumberFormat="1" applyFont="1" applyBorder="1" applyAlignment="1">
      <alignment wrapText="1"/>
    </xf>
    <xf numFmtId="0" fontId="14" fillId="0" borderId="1" xfId="0" applyFont="1" applyBorder="1"/>
    <xf numFmtId="0" fontId="9" fillId="0" borderId="1" xfId="0" applyFont="1" applyBorder="1" applyAlignment="1">
      <alignment wrapText="1"/>
    </xf>
    <xf numFmtId="4" fontId="14" fillId="0" borderId="1" xfId="0" applyNumberFormat="1" applyFont="1" applyBorder="1"/>
    <xf numFmtId="4" fontId="9" fillId="0" borderId="1" xfId="0" applyNumberFormat="1" applyFont="1" applyBorder="1"/>
    <xf numFmtId="4" fontId="14" fillId="0" borderId="1" xfId="0" applyNumberFormat="1" applyFont="1" applyBorder="1" applyAlignment="1">
      <alignment horizontal="center" vertical="top"/>
    </xf>
    <xf numFmtId="0" fontId="14" fillId="0" borderId="1" xfId="0" applyFont="1" applyBorder="1" applyAlignment="1">
      <alignment horizontal="center" wrapText="1"/>
    </xf>
    <xf numFmtId="1" fontId="14" fillId="0" borderId="1" xfId="0" applyNumberFormat="1" applyFont="1" applyBorder="1" applyAlignment="1">
      <alignment vertical="center" wrapText="1"/>
    </xf>
    <xf numFmtId="2" fontId="9" fillId="0" borderId="1" xfId="0" applyNumberFormat="1" applyFont="1" applyBorder="1"/>
    <xf numFmtId="1" fontId="9" fillId="0" borderId="1" xfId="0" applyNumberFormat="1" applyFont="1" applyBorder="1" applyAlignment="1">
      <alignment vertical="center" wrapText="1"/>
    </xf>
    <xf numFmtId="0" fontId="11" fillId="0" borderId="1" xfId="0" applyFont="1" applyBorder="1" applyAlignment="1">
      <alignment horizontal="justify" vertical="center" wrapText="1"/>
    </xf>
    <xf numFmtId="0" fontId="10" fillId="0" borderId="1" xfId="0" applyFont="1" applyBorder="1" applyAlignment="1">
      <alignment horizontal="justify" vertical="center" wrapText="1"/>
    </xf>
    <xf numFmtId="0" fontId="1" fillId="0" borderId="1" xfId="0" applyFont="1" applyBorder="1" applyAlignment="1">
      <alignment horizontal="justify" vertical="center" wrapText="1"/>
    </xf>
    <xf numFmtId="0" fontId="1" fillId="0" borderId="1" xfId="0" applyFont="1" applyBorder="1" applyAlignment="1">
      <alignment horizontal="right" vertical="center" wrapText="1"/>
    </xf>
    <xf numFmtId="1" fontId="9" fillId="0" borderId="1" xfId="0" applyNumberFormat="1" applyFont="1" applyBorder="1" applyAlignment="1">
      <alignment horizontal="right"/>
    </xf>
    <xf numFmtId="0" fontId="11" fillId="0" borderId="5" xfId="0" applyFont="1" applyBorder="1" applyAlignment="1">
      <alignment horizontal="justify" vertical="center" wrapText="1"/>
    </xf>
    <xf numFmtId="0" fontId="8" fillId="0" borderId="1" xfId="0" applyFont="1" applyBorder="1" applyAlignment="1">
      <alignment horizontal="justify" vertical="center" wrapText="1"/>
    </xf>
    <xf numFmtId="0" fontId="9" fillId="0" borderId="1" xfId="0" applyFont="1" applyBorder="1" applyAlignment="1">
      <alignment horizontal="left" vertical="center" wrapText="1"/>
    </xf>
    <xf numFmtId="0" fontId="20" fillId="0" borderId="1" xfId="0" applyFont="1" applyBorder="1" applyAlignment="1">
      <alignment horizontal="center"/>
    </xf>
    <xf numFmtId="3" fontId="14" fillId="0" borderId="1" xfId="0" applyNumberFormat="1" applyFont="1" applyBorder="1"/>
    <xf numFmtId="0" fontId="19" fillId="0" borderId="2" xfId="0" applyFont="1" applyBorder="1" applyAlignment="1">
      <alignment horizontal="center" vertical="center" wrapText="1"/>
    </xf>
    <xf numFmtId="0" fontId="19" fillId="0" borderId="6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left" vertical="top"/>
    </xf>
    <xf numFmtId="0" fontId="8" fillId="0" borderId="2" xfId="0" applyFont="1" applyBorder="1" applyAlignment="1">
      <alignment horizontal="left" vertical="top" wrapText="1"/>
    </xf>
    <xf numFmtId="0" fontId="8" fillId="0" borderId="3" xfId="0" applyFont="1" applyBorder="1" applyAlignment="1">
      <alignment horizontal="left" vertical="top" wrapText="1"/>
    </xf>
    <xf numFmtId="4" fontId="9" fillId="0" borderId="0" xfId="0" applyNumberFormat="1" applyFont="1" applyAlignment="1">
      <alignment horizontal="center"/>
    </xf>
    <xf numFmtId="0" fontId="1" fillId="0" borderId="0" xfId="0" applyFont="1" applyAlignment="1">
      <alignment horizontal="left" vertical="center"/>
    </xf>
  </cellXfs>
  <cellStyles count="3">
    <cellStyle name="Comma 2" xfId="2" xr:uid="{00000000-0005-0000-0000-000000000000}"/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303086</xdr:colOff>
      <xdr:row>44</xdr:row>
      <xdr:rowOff>189428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14286" cy="85714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22</xdr:col>
      <xdr:colOff>303086</xdr:colOff>
      <xdr:row>90</xdr:row>
      <xdr:rowOff>189428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763000"/>
          <a:ext cx="13714286" cy="85714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22</xdr:col>
      <xdr:colOff>303086</xdr:colOff>
      <xdr:row>136</xdr:row>
      <xdr:rowOff>189428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7526000"/>
          <a:ext cx="13714286" cy="8571428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0</xdr:row>
      <xdr:rowOff>0</xdr:rowOff>
    </xdr:from>
    <xdr:to>
      <xdr:col>45</xdr:col>
      <xdr:colOff>379286</xdr:colOff>
      <xdr:row>44</xdr:row>
      <xdr:rowOff>189428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941136" y="0"/>
          <a:ext cx="13714286" cy="85714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64"/>
  <sheetViews>
    <sheetView tabSelected="1" zoomScale="85" zoomScaleNormal="85" workbookViewId="0">
      <selection activeCell="D21" sqref="D21"/>
    </sheetView>
  </sheetViews>
  <sheetFormatPr defaultRowHeight="15" x14ac:dyDescent="0.25"/>
  <cols>
    <col min="2" max="2" width="19.5703125" customWidth="1"/>
    <col min="3" max="4" width="20.5703125" customWidth="1"/>
    <col min="5" max="5" width="17.5703125" customWidth="1"/>
    <col min="6" max="7" width="13.85546875" customWidth="1"/>
    <col min="8" max="9" width="15.28515625" customWidth="1"/>
    <col min="10" max="10" width="15.7109375" customWidth="1"/>
    <col min="11" max="11" width="22.140625" customWidth="1"/>
    <col min="12" max="12" width="14.140625" customWidth="1"/>
    <col min="13" max="13" width="13.28515625" customWidth="1"/>
    <col min="14" max="15" width="14.85546875" customWidth="1"/>
    <col min="16" max="17" width="13.42578125" customWidth="1"/>
    <col min="18" max="18" width="16.140625" customWidth="1"/>
    <col min="19" max="19" width="10.28515625" customWidth="1"/>
  </cols>
  <sheetData>
    <row r="1" spans="1:20" ht="16.5" x14ac:dyDescent="0.3">
      <c r="A1" s="27"/>
      <c r="B1" s="11" t="s">
        <v>13</v>
      </c>
      <c r="C1" s="1"/>
      <c r="D1" s="1"/>
      <c r="E1" s="1"/>
      <c r="F1" s="6"/>
      <c r="G1" s="6"/>
      <c r="H1" s="6"/>
      <c r="I1" s="6"/>
      <c r="J1" s="1"/>
      <c r="K1" s="6" t="s">
        <v>24</v>
      </c>
      <c r="L1" s="1"/>
      <c r="M1" s="6"/>
      <c r="N1" s="6"/>
      <c r="O1" s="6" t="s">
        <v>32</v>
      </c>
      <c r="P1" s="1"/>
      <c r="Q1" s="1"/>
      <c r="R1" s="1"/>
      <c r="S1" s="1"/>
      <c r="T1" s="1"/>
    </row>
    <row r="2" spans="1:20" ht="16.5" x14ac:dyDescent="0.3">
      <c r="A2" s="27"/>
      <c r="B2" s="20" t="s">
        <v>11</v>
      </c>
      <c r="C2" s="36">
        <v>1130</v>
      </c>
      <c r="D2" s="1">
        <v>10.763999999999999</v>
      </c>
      <c r="E2" s="4">
        <f>C2/D2</f>
        <v>104.97956150130064</v>
      </c>
      <c r="F2" s="4" t="s">
        <v>35</v>
      </c>
      <c r="G2" s="73"/>
      <c r="H2" s="1"/>
      <c r="I2" s="1"/>
      <c r="J2" s="48">
        <f>C2</f>
        <v>1130</v>
      </c>
      <c r="K2" s="48">
        <f>N4</f>
        <v>622</v>
      </c>
      <c r="L2" s="35">
        <f>J2*K2</f>
        <v>702860</v>
      </c>
      <c r="M2" s="6"/>
      <c r="N2" s="6"/>
      <c r="O2" s="43" t="s">
        <v>34</v>
      </c>
      <c r="P2" s="44">
        <f>C29</f>
        <v>8755864</v>
      </c>
      <c r="Q2" s="45"/>
      <c r="R2" s="6" t="s">
        <v>32</v>
      </c>
      <c r="S2" s="17">
        <f>P2*0.025/12</f>
        <v>18241.383333333335</v>
      </c>
      <c r="T2" s="15" t="s">
        <v>33</v>
      </c>
    </row>
    <row r="3" spans="1:20" ht="16.5" x14ac:dyDescent="0.3">
      <c r="A3" s="27"/>
      <c r="B3" s="21" t="s">
        <v>6</v>
      </c>
      <c r="C3" s="34">
        <v>4500</v>
      </c>
      <c r="D3" s="12"/>
      <c r="E3" s="22"/>
      <c r="F3" s="22"/>
      <c r="G3" s="13"/>
      <c r="H3" s="1"/>
      <c r="I3" s="1"/>
      <c r="J3" s="36"/>
      <c r="K3" s="37"/>
      <c r="L3" s="35">
        <f>N12</f>
        <v>2540864</v>
      </c>
      <c r="M3" s="6"/>
      <c r="N3" s="6"/>
      <c r="O3" s="43"/>
      <c r="P3" s="44"/>
      <c r="Q3" s="45"/>
      <c r="R3" s="6"/>
      <c r="S3" s="17"/>
      <c r="T3" s="46"/>
    </row>
    <row r="4" spans="1:20" ht="16.5" x14ac:dyDescent="0.3">
      <c r="A4" s="27"/>
      <c r="B4" s="24" t="s">
        <v>18</v>
      </c>
      <c r="C4" s="35">
        <f>ROUND((C2*C3),0)</f>
        <v>5085000</v>
      </c>
      <c r="D4" s="1"/>
      <c r="E4" s="1"/>
      <c r="F4" s="19"/>
      <c r="G4" s="19"/>
      <c r="H4" s="6"/>
      <c r="I4" s="6"/>
      <c r="J4" s="36"/>
      <c r="K4" s="37"/>
      <c r="L4" s="35">
        <f>SUM(L2:L3)</f>
        <v>3243724</v>
      </c>
      <c r="M4" s="48">
        <v>6700</v>
      </c>
      <c r="N4" s="6">
        <f>MROUND(M4/10.764,1)</f>
        <v>622</v>
      </c>
      <c r="O4" s="43"/>
      <c r="P4" s="44"/>
      <c r="Q4" s="45"/>
      <c r="R4" s="6"/>
      <c r="S4" s="17"/>
      <c r="T4" s="15"/>
    </row>
    <row r="5" spans="1:20" ht="16.5" x14ac:dyDescent="0.3">
      <c r="A5" s="27"/>
      <c r="B5" s="11" t="s">
        <v>14</v>
      </c>
      <c r="C5" s="1"/>
      <c r="D5" s="1"/>
      <c r="E5" s="1"/>
      <c r="F5" s="6"/>
      <c r="G5" s="6"/>
      <c r="H5" s="6"/>
      <c r="I5" s="6"/>
      <c r="J5" s="1"/>
      <c r="K5" s="6"/>
      <c r="L5" s="1"/>
      <c r="M5" s="6"/>
      <c r="N5" s="6"/>
      <c r="O5" s="6"/>
      <c r="P5" s="1"/>
      <c r="Q5" s="1"/>
      <c r="R5" s="1"/>
      <c r="S5" s="1"/>
      <c r="T5" s="1"/>
    </row>
    <row r="6" spans="1:20" ht="60" x14ac:dyDescent="0.25">
      <c r="A6" s="28" t="s">
        <v>22</v>
      </c>
      <c r="B6" s="4" t="s">
        <v>26</v>
      </c>
      <c r="C6" s="4" t="s">
        <v>29</v>
      </c>
      <c r="D6" s="4" t="s">
        <v>0</v>
      </c>
      <c r="E6" s="4" t="s">
        <v>1</v>
      </c>
      <c r="F6" s="4" t="s">
        <v>2</v>
      </c>
      <c r="G6" s="29" t="s">
        <v>5</v>
      </c>
      <c r="H6" s="5" t="s">
        <v>28</v>
      </c>
      <c r="I6" s="5" t="s">
        <v>27</v>
      </c>
      <c r="J6" s="7" t="s">
        <v>3</v>
      </c>
      <c r="K6" s="7" t="s">
        <v>4</v>
      </c>
      <c r="L6" s="5" t="s">
        <v>16</v>
      </c>
      <c r="M6" s="30" t="s">
        <v>25</v>
      </c>
      <c r="N6" s="5" t="s">
        <v>17</v>
      </c>
      <c r="O6" s="5" t="s">
        <v>21</v>
      </c>
      <c r="P6" s="3"/>
      <c r="Q6" s="3"/>
      <c r="R6" s="3"/>
      <c r="S6" s="3"/>
      <c r="T6" s="3"/>
    </row>
    <row r="7" spans="1:20" x14ac:dyDescent="0.25">
      <c r="A7" s="28"/>
      <c r="B7" s="4"/>
      <c r="C7" s="4" t="s">
        <v>36</v>
      </c>
      <c r="D7" s="4"/>
      <c r="E7" s="4"/>
      <c r="F7" s="4"/>
      <c r="G7" s="29" t="s">
        <v>30</v>
      </c>
      <c r="H7" s="5"/>
      <c r="I7" s="5"/>
      <c r="J7" s="7"/>
      <c r="K7" s="7"/>
      <c r="L7" s="7" t="s">
        <v>31</v>
      </c>
      <c r="M7" s="7" t="s">
        <v>31</v>
      </c>
      <c r="N7" s="7" t="s">
        <v>31</v>
      </c>
      <c r="O7" s="7" t="s">
        <v>31</v>
      </c>
      <c r="P7" s="3"/>
      <c r="Q7" s="7"/>
      <c r="R7" s="7"/>
      <c r="S7" s="3"/>
      <c r="T7" s="3"/>
    </row>
    <row r="8" spans="1:20" ht="16.5" x14ac:dyDescent="0.25">
      <c r="A8" s="32">
        <v>1</v>
      </c>
      <c r="B8" s="94" t="s">
        <v>52</v>
      </c>
      <c r="C8" s="113">
        <f>M29</f>
        <v>1411.5909599999998</v>
      </c>
      <c r="D8" s="33">
        <v>2022</v>
      </c>
      <c r="E8" s="33">
        <v>2023</v>
      </c>
      <c r="F8" s="33">
        <v>60</v>
      </c>
      <c r="G8" s="38">
        <v>1800</v>
      </c>
      <c r="H8" s="39">
        <f t="shared" ref="H8:H11" si="0">E8-D8</f>
        <v>1</v>
      </c>
      <c r="I8" s="39">
        <f t="shared" ref="I8:I11" si="1">F8-H8</f>
        <v>59</v>
      </c>
      <c r="J8" s="39">
        <f t="shared" ref="J8:J11" si="2">IF(H8&gt;=5,90*H8/F8,0)</f>
        <v>0</v>
      </c>
      <c r="K8" s="39">
        <f t="shared" ref="K8:K11" si="3">G8/100*J8</f>
        <v>0</v>
      </c>
      <c r="L8" s="39">
        <f t="shared" ref="L8:L11" si="4">ROUND((G8-K8),0)</f>
        <v>1800</v>
      </c>
      <c r="M8" s="39">
        <f t="shared" ref="M8:M11" si="5">O8-N8</f>
        <v>0</v>
      </c>
      <c r="N8" s="39">
        <f t="shared" ref="N8:N11" si="6">ROUND((L8*C8),0)</f>
        <v>2540864</v>
      </c>
      <c r="O8" s="39">
        <f t="shared" ref="O8:O11" si="7">ROUND((C8*G8),0)</f>
        <v>2540864</v>
      </c>
      <c r="P8" s="9"/>
      <c r="Q8" s="9"/>
      <c r="R8" s="47"/>
      <c r="S8" s="9"/>
      <c r="T8" s="9"/>
    </row>
    <row r="9" spans="1:20" ht="16.5" x14ac:dyDescent="0.25">
      <c r="A9" s="62">
        <v>2</v>
      </c>
      <c r="B9" s="94"/>
      <c r="C9" s="61"/>
      <c r="D9" s="33">
        <v>0</v>
      </c>
      <c r="E9" s="33">
        <v>0</v>
      </c>
      <c r="F9" s="33">
        <v>0</v>
      </c>
      <c r="G9" s="38">
        <v>0</v>
      </c>
      <c r="H9" s="39">
        <f t="shared" si="0"/>
        <v>0</v>
      </c>
      <c r="I9" s="39">
        <f t="shared" si="1"/>
        <v>0</v>
      </c>
      <c r="J9" s="39">
        <f t="shared" si="2"/>
        <v>0</v>
      </c>
      <c r="K9" s="39">
        <f t="shared" si="3"/>
        <v>0</v>
      </c>
      <c r="L9" s="39">
        <f t="shared" si="4"/>
        <v>0</v>
      </c>
      <c r="M9" s="39">
        <f t="shared" si="5"/>
        <v>0</v>
      </c>
      <c r="N9" s="39">
        <f t="shared" si="6"/>
        <v>0</v>
      </c>
      <c r="O9" s="39">
        <f>ROUND((C9*G9),0)</f>
        <v>0</v>
      </c>
      <c r="P9" s="9"/>
      <c r="Q9" s="9"/>
      <c r="R9" s="47"/>
      <c r="S9" s="9"/>
      <c r="T9" s="9"/>
    </row>
    <row r="10" spans="1:20" ht="16.5" x14ac:dyDescent="0.25">
      <c r="A10" s="32">
        <v>3</v>
      </c>
      <c r="B10" s="94"/>
      <c r="C10" s="61"/>
      <c r="D10" s="33">
        <v>0</v>
      </c>
      <c r="E10" s="33">
        <v>0</v>
      </c>
      <c r="F10" s="33">
        <v>0</v>
      </c>
      <c r="G10" s="38">
        <v>0</v>
      </c>
      <c r="H10" s="39">
        <f t="shared" si="0"/>
        <v>0</v>
      </c>
      <c r="I10" s="39">
        <f t="shared" si="1"/>
        <v>0</v>
      </c>
      <c r="J10" s="39">
        <f t="shared" si="2"/>
        <v>0</v>
      </c>
      <c r="K10" s="39">
        <f t="shared" si="3"/>
        <v>0</v>
      </c>
      <c r="L10" s="39">
        <f t="shared" si="4"/>
        <v>0</v>
      </c>
      <c r="M10" s="39">
        <f t="shared" si="5"/>
        <v>0</v>
      </c>
      <c r="N10" s="39">
        <f t="shared" si="6"/>
        <v>0</v>
      </c>
      <c r="O10" s="39">
        <f t="shared" si="7"/>
        <v>0</v>
      </c>
      <c r="P10" s="9"/>
      <c r="Q10" s="9"/>
      <c r="R10" s="47"/>
      <c r="S10" s="9"/>
      <c r="T10" s="9"/>
    </row>
    <row r="11" spans="1:20" ht="16.5" x14ac:dyDescent="0.25">
      <c r="A11" s="32"/>
      <c r="B11" s="94"/>
      <c r="C11" s="61"/>
      <c r="D11" s="33">
        <v>0</v>
      </c>
      <c r="E11" s="33">
        <v>0</v>
      </c>
      <c r="F11" s="33">
        <v>0</v>
      </c>
      <c r="G11" s="38">
        <v>0</v>
      </c>
      <c r="H11" s="39">
        <f t="shared" si="0"/>
        <v>0</v>
      </c>
      <c r="I11" s="39">
        <f t="shared" si="1"/>
        <v>0</v>
      </c>
      <c r="J11" s="39">
        <f t="shared" si="2"/>
        <v>0</v>
      </c>
      <c r="K11" s="39">
        <f t="shared" si="3"/>
        <v>0</v>
      </c>
      <c r="L11" s="39">
        <f t="shared" si="4"/>
        <v>0</v>
      </c>
      <c r="M11" s="39">
        <f t="shared" si="5"/>
        <v>0</v>
      </c>
      <c r="N11" s="39">
        <f t="shared" si="6"/>
        <v>0</v>
      </c>
      <c r="O11" s="39">
        <f t="shared" si="7"/>
        <v>0</v>
      </c>
      <c r="P11" s="9"/>
      <c r="Q11" s="9"/>
      <c r="R11" s="47"/>
      <c r="S11" s="9"/>
      <c r="T11" s="9"/>
    </row>
    <row r="12" spans="1:20" ht="16.5" x14ac:dyDescent="0.3">
      <c r="A12" s="21"/>
      <c r="B12" s="31"/>
      <c r="C12" s="65">
        <f>SUM(C8:C11)</f>
        <v>1411.5909599999998</v>
      </c>
      <c r="D12" s="63"/>
      <c r="E12" s="63"/>
      <c r="F12" s="64"/>
      <c r="G12" s="39"/>
      <c r="H12" s="39"/>
      <c r="I12" s="39"/>
      <c r="J12" s="65"/>
      <c r="K12" s="39"/>
      <c r="L12" s="65"/>
      <c r="M12" s="39">
        <f>SUM(M8:M11)</f>
        <v>0</v>
      </c>
      <c r="N12" s="39">
        <f>SUM(N8:N11)</f>
        <v>2540864</v>
      </c>
      <c r="O12" s="39">
        <f>SUM(O8:O11)</f>
        <v>2540864</v>
      </c>
      <c r="P12" s="1"/>
      <c r="Q12" s="1"/>
      <c r="R12" s="48"/>
      <c r="S12" s="1"/>
      <c r="T12" s="1"/>
    </row>
    <row r="13" spans="1:20" ht="16.5" x14ac:dyDescent="0.3">
      <c r="A13" s="27"/>
      <c r="B13" s="66"/>
      <c r="C13" s="9"/>
      <c r="D13" s="9"/>
      <c r="E13" s="9"/>
      <c r="F13" s="10"/>
      <c r="G13" s="10"/>
      <c r="H13" s="10"/>
      <c r="I13" s="10"/>
      <c r="J13" s="9"/>
      <c r="K13" s="13"/>
      <c r="L13" s="14"/>
      <c r="M13" s="10"/>
      <c r="N13" s="23"/>
      <c r="O13" s="23"/>
      <c r="P13" s="1"/>
      <c r="Q13" s="1"/>
      <c r="R13" s="1"/>
      <c r="S13" s="1"/>
      <c r="T13" s="1"/>
    </row>
    <row r="14" spans="1:20" ht="16.5" x14ac:dyDescent="0.3">
      <c r="A14" s="27"/>
      <c r="B14" s="143" t="s">
        <v>19</v>
      </c>
      <c r="C14" s="143"/>
      <c r="D14" s="9"/>
      <c r="E14" s="9"/>
      <c r="F14" s="10"/>
      <c r="G14" s="10"/>
      <c r="H14" s="10"/>
      <c r="I14" s="10"/>
      <c r="J14" s="9"/>
      <c r="K14" s="13"/>
      <c r="L14" s="14"/>
      <c r="M14" s="10"/>
      <c r="N14" s="23"/>
      <c r="O14" s="23"/>
      <c r="P14" s="1"/>
      <c r="Q14" s="1"/>
      <c r="R14" s="1"/>
      <c r="S14" s="1"/>
      <c r="T14" s="1"/>
    </row>
    <row r="15" spans="1:20" ht="15" customHeight="1" x14ac:dyDescent="0.3">
      <c r="A15" s="27"/>
      <c r="B15" s="20" t="s">
        <v>38</v>
      </c>
      <c r="C15" s="41">
        <v>1130</v>
      </c>
      <c r="D15" s="9"/>
      <c r="E15" s="96">
        <f>C8*0.8</f>
        <v>1129.2727679999998</v>
      </c>
      <c r="G15" s="70"/>
      <c r="H15" s="70"/>
      <c r="I15" s="10"/>
      <c r="J15" s="10"/>
      <c r="K15" s="13"/>
      <c r="L15" s="60"/>
      <c r="M15" s="10"/>
      <c r="N15" s="23"/>
      <c r="O15" s="23"/>
      <c r="P15" s="1"/>
      <c r="Q15" s="1"/>
      <c r="R15" s="1"/>
      <c r="S15" s="1"/>
      <c r="T15" s="1"/>
    </row>
    <row r="16" spans="1:20" ht="16.5" x14ac:dyDescent="0.3">
      <c r="A16" s="27"/>
      <c r="B16" s="21" t="s">
        <v>6</v>
      </c>
      <c r="C16" s="34">
        <v>1000</v>
      </c>
      <c r="D16" s="9"/>
      <c r="E16" s="49"/>
      <c r="G16" s="49"/>
      <c r="H16" s="92"/>
      <c r="I16" s="10"/>
      <c r="J16" s="9"/>
      <c r="K16" s="59"/>
      <c r="L16" s="14"/>
      <c r="M16" s="10"/>
      <c r="N16" s="23"/>
      <c r="O16" s="23"/>
      <c r="P16" s="1"/>
      <c r="Q16" s="1"/>
      <c r="R16" s="1"/>
      <c r="S16" s="1"/>
      <c r="T16" s="1"/>
    </row>
    <row r="17" spans="1:20" ht="16.5" x14ac:dyDescent="0.3">
      <c r="A17" s="27"/>
      <c r="B17" s="21" t="s">
        <v>7</v>
      </c>
      <c r="C17" s="40">
        <f>ROUND((C15*C16),0)</f>
        <v>1130000</v>
      </c>
      <c r="D17" s="9"/>
      <c r="E17" s="50"/>
      <c r="F17" s="106"/>
      <c r="H17" s="92"/>
      <c r="I17" s="10"/>
      <c r="J17" s="70"/>
      <c r="K17" s="71"/>
      <c r="L17" s="72"/>
      <c r="M17" s="70"/>
      <c r="N17" s="23"/>
      <c r="O17" s="23"/>
      <c r="P17" s="1"/>
      <c r="Q17" s="1"/>
      <c r="R17" s="1"/>
      <c r="S17" s="1"/>
      <c r="T17" s="1"/>
    </row>
    <row r="18" spans="1:20" ht="16.5" x14ac:dyDescent="0.3">
      <c r="A18" s="27"/>
      <c r="B18" s="66"/>
      <c r="C18" s="9"/>
      <c r="D18" s="9"/>
      <c r="E18" s="50"/>
      <c r="F18" s="106"/>
      <c r="G18" s="70"/>
      <c r="H18" s="70"/>
      <c r="I18" s="10"/>
      <c r="J18" s="70"/>
      <c r="K18" s="23"/>
      <c r="L18" s="23"/>
      <c r="M18" s="70"/>
      <c r="N18" s="23"/>
      <c r="O18" s="23"/>
      <c r="P18" s="1"/>
      <c r="Q18" s="1"/>
      <c r="R18" s="1"/>
      <c r="S18" s="1"/>
      <c r="T18" s="1"/>
    </row>
    <row r="19" spans="1:20" ht="16.5" x14ac:dyDescent="0.3">
      <c r="A19" s="27"/>
      <c r="B19" s="144" t="s">
        <v>15</v>
      </c>
      <c r="C19" s="145"/>
      <c r="D19" s="9"/>
      <c r="E19" s="50"/>
      <c r="F19" s="106"/>
      <c r="G19" s="19"/>
      <c r="H19" s="19"/>
      <c r="I19" s="10"/>
      <c r="J19" s="9"/>
      <c r="K19" s="13"/>
      <c r="L19" s="14"/>
      <c r="M19" s="10"/>
      <c r="N19" s="23"/>
      <c r="O19" s="10"/>
      <c r="P19" s="1"/>
      <c r="Q19" s="1"/>
      <c r="R19" s="1"/>
      <c r="S19" s="1"/>
      <c r="T19" s="1"/>
    </row>
    <row r="20" spans="1:20" ht="16.5" x14ac:dyDescent="0.3">
      <c r="A20" s="27"/>
      <c r="B20" s="20" t="s">
        <v>39</v>
      </c>
      <c r="C20" s="41">
        <v>0</v>
      </c>
      <c r="D20" s="1"/>
      <c r="E20" s="103"/>
      <c r="F20" s="106"/>
      <c r="G20" s="19"/>
      <c r="H20" s="19"/>
      <c r="I20" s="10"/>
      <c r="J20" s="9"/>
      <c r="K20" s="122" t="s">
        <v>49</v>
      </c>
      <c r="L20" s="122" t="s">
        <v>50</v>
      </c>
      <c r="M20" s="123" t="s">
        <v>51</v>
      </c>
      <c r="N20" s="23"/>
      <c r="O20" s="6"/>
      <c r="P20" s="1"/>
      <c r="Q20" s="1"/>
      <c r="R20" s="1"/>
      <c r="S20" s="1"/>
      <c r="T20" s="1"/>
    </row>
    <row r="21" spans="1:20" ht="16.5" x14ac:dyDescent="0.3">
      <c r="A21" s="27"/>
      <c r="B21" s="21" t="s">
        <v>6</v>
      </c>
      <c r="C21" s="34">
        <v>0</v>
      </c>
      <c r="D21" s="13"/>
      <c r="E21" s="19"/>
      <c r="F21" s="70"/>
      <c r="G21" s="92"/>
      <c r="H21" s="92"/>
      <c r="I21" s="10"/>
      <c r="J21" s="9"/>
      <c r="K21" s="114" t="s">
        <v>44</v>
      </c>
      <c r="L21" s="115">
        <v>105</v>
      </c>
      <c r="M21" s="126">
        <f>L21*10.764</f>
        <v>1130.22</v>
      </c>
      <c r="N21" s="49"/>
      <c r="O21" s="6"/>
      <c r="P21" s="1"/>
      <c r="Q21" s="67"/>
      <c r="R21" s="1"/>
      <c r="S21" s="1"/>
      <c r="T21" s="1"/>
    </row>
    <row r="22" spans="1:20" ht="33" x14ac:dyDescent="0.3">
      <c r="A22" s="27"/>
      <c r="B22" s="21" t="s">
        <v>7</v>
      </c>
      <c r="C22" s="40">
        <f>ROUND((C20*C21),0)</f>
        <v>0</v>
      </c>
      <c r="D22" s="8"/>
      <c r="E22" s="96"/>
      <c r="F22" s="104"/>
      <c r="G22" s="104"/>
      <c r="H22" s="54"/>
      <c r="I22" s="93"/>
      <c r="J22" s="49"/>
      <c r="K22" s="117" t="s">
        <v>53</v>
      </c>
      <c r="L22" s="125">
        <v>52.5</v>
      </c>
      <c r="M22" s="126">
        <f t="shared" ref="M22:M29" si="8">L22*10.764</f>
        <v>565.11</v>
      </c>
      <c r="N22" s="49"/>
      <c r="O22" s="6"/>
      <c r="P22" s="1"/>
      <c r="Q22" s="67"/>
      <c r="R22" s="1"/>
      <c r="S22" s="1"/>
      <c r="T22" s="1"/>
    </row>
    <row r="23" spans="1:20" ht="33" x14ac:dyDescent="0.3">
      <c r="A23" s="27"/>
      <c r="B23" s="27"/>
      <c r="C23" s="1"/>
      <c r="D23" s="8"/>
      <c r="E23" s="49"/>
      <c r="F23" s="49"/>
      <c r="G23" s="49"/>
      <c r="H23" s="54"/>
      <c r="I23" s="49"/>
      <c r="J23" s="49"/>
      <c r="K23" s="117" t="s">
        <v>45</v>
      </c>
      <c r="L23" s="22">
        <v>131.25</v>
      </c>
      <c r="M23" s="126">
        <f t="shared" si="8"/>
        <v>1412.7749999999999</v>
      </c>
      <c r="N23" s="50"/>
      <c r="O23" s="6"/>
      <c r="P23" s="1"/>
      <c r="Q23" s="67"/>
      <c r="R23" s="1"/>
      <c r="S23" s="1"/>
      <c r="T23" s="1"/>
    </row>
    <row r="24" spans="1:20" ht="15" customHeight="1" x14ac:dyDescent="0.3">
      <c r="A24" s="27"/>
      <c r="B24" s="2" t="s">
        <v>26</v>
      </c>
      <c r="C24" s="8" t="s">
        <v>37</v>
      </c>
      <c r="D24" s="8"/>
      <c r="E24" s="50"/>
      <c r="F24" s="140" t="s">
        <v>60</v>
      </c>
      <c r="G24" s="141"/>
      <c r="H24" s="141"/>
      <c r="I24" s="142"/>
      <c r="J24" s="50"/>
      <c r="K24" s="117" t="s">
        <v>46</v>
      </c>
      <c r="L24" s="22">
        <v>73.010000000000005</v>
      </c>
      <c r="M24" s="126">
        <f t="shared" si="8"/>
        <v>785.87963999999999</v>
      </c>
      <c r="N24" s="50"/>
      <c r="O24" s="6"/>
      <c r="P24" s="1"/>
      <c r="Q24" s="67"/>
      <c r="R24" s="1"/>
      <c r="S24" s="1"/>
      <c r="T24" s="1"/>
    </row>
    <row r="25" spans="1:20" ht="15" customHeight="1" x14ac:dyDescent="0.3">
      <c r="A25" s="27"/>
      <c r="B25" s="2" t="s">
        <v>13</v>
      </c>
      <c r="C25" s="35">
        <f>C4</f>
        <v>5085000</v>
      </c>
      <c r="D25" s="35"/>
      <c r="E25" s="50"/>
      <c r="F25" s="122" t="s">
        <v>49</v>
      </c>
      <c r="G25" s="122" t="s">
        <v>50</v>
      </c>
      <c r="H25" s="123" t="s">
        <v>51</v>
      </c>
      <c r="I25" s="135" t="s">
        <v>6</v>
      </c>
      <c r="J25" s="50"/>
      <c r="K25" s="117" t="s">
        <v>41</v>
      </c>
      <c r="L25" s="22">
        <v>21.44</v>
      </c>
      <c r="M25" s="126">
        <f t="shared" si="8"/>
        <v>230.78016</v>
      </c>
      <c r="N25" s="50"/>
      <c r="O25" s="6"/>
      <c r="P25" s="1"/>
      <c r="Q25" s="1"/>
      <c r="R25" s="1"/>
      <c r="S25" s="1"/>
      <c r="T25" s="1"/>
    </row>
    <row r="26" spans="1:20" ht="15" customHeight="1" x14ac:dyDescent="0.3">
      <c r="A26" s="27"/>
      <c r="B26" s="2" t="s">
        <v>14</v>
      </c>
      <c r="C26" s="35">
        <f>N12</f>
        <v>2540864</v>
      </c>
      <c r="D26" s="35"/>
      <c r="E26" s="16"/>
      <c r="F26" s="114" t="s">
        <v>40</v>
      </c>
      <c r="G26" s="115">
        <v>105</v>
      </c>
      <c r="H26" s="116">
        <f>G26*10.764</f>
        <v>1130.22</v>
      </c>
      <c r="I26" s="135">
        <v>4500</v>
      </c>
      <c r="J26" s="53"/>
      <c r="K26" s="119" t="s">
        <v>47</v>
      </c>
      <c r="L26" s="22">
        <v>51.57</v>
      </c>
      <c r="M26" s="126">
        <f t="shared" si="8"/>
        <v>555.09947999999997</v>
      </c>
      <c r="N26" s="50"/>
      <c r="O26" s="6"/>
      <c r="P26" s="1"/>
      <c r="Q26" s="1"/>
      <c r="R26" s="1"/>
      <c r="S26" s="1"/>
      <c r="T26" s="1"/>
    </row>
    <row r="27" spans="1:20" ht="15" customHeight="1" x14ac:dyDescent="0.3">
      <c r="A27" s="27"/>
      <c r="B27" s="2" t="s">
        <v>20</v>
      </c>
      <c r="C27" s="35">
        <f>C17</f>
        <v>1130000</v>
      </c>
      <c r="D27" s="35"/>
      <c r="E27" s="16"/>
      <c r="F27" s="22" t="s">
        <v>43</v>
      </c>
      <c r="G27" s="121">
        <v>131.13999999999999</v>
      </c>
      <c r="H27" s="124">
        <f t="shared" ref="H27" si="9">G27*10.764</f>
        <v>1411.5909599999998</v>
      </c>
      <c r="I27" s="135">
        <v>1500</v>
      </c>
      <c r="J27" s="1"/>
      <c r="K27" s="119" t="s">
        <v>48</v>
      </c>
      <c r="L27" s="22">
        <v>51.57</v>
      </c>
      <c r="M27" s="126">
        <f t="shared" si="8"/>
        <v>555.09947999999997</v>
      </c>
      <c r="N27" s="50"/>
      <c r="O27" s="6"/>
      <c r="P27" s="1"/>
      <c r="Q27" s="1"/>
      <c r="R27" s="1"/>
      <c r="S27" s="1"/>
      <c r="T27" s="1"/>
    </row>
    <row r="28" spans="1:20" ht="15" customHeight="1" x14ac:dyDescent="0.3">
      <c r="A28" s="1"/>
      <c r="B28" s="2" t="s">
        <v>12</v>
      </c>
      <c r="C28" s="35">
        <f>C22</f>
        <v>0</v>
      </c>
      <c r="D28" s="35"/>
      <c r="E28" s="98"/>
      <c r="F28" s="134" t="s">
        <v>19</v>
      </c>
      <c r="G28" s="121">
        <f>H28/10.764</f>
        <v>104.91199999999999</v>
      </c>
      <c r="H28" s="136">
        <f>H27*80%</f>
        <v>1129.2727679999998</v>
      </c>
      <c r="I28" s="135">
        <v>1000</v>
      </c>
      <c r="J28" s="1"/>
      <c r="K28" s="119" t="s">
        <v>42</v>
      </c>
      <c r="L28" s="121">
        <v>28</v>
      </c>
      <c r="M28" s="126">
        <f t="shared" si="8"/>
        <v>301.392</v>
      </c>
      <c r="N28" s="53"/>
      <c r="O28" s="19"/>
      <c r="P28" s="1"/>
      <c r="Q28" s="1"/>
      <c r="R28" s="1"/>
      <c r="S28" s="1"/>
      <c r="T28" s="1"/>
    </row>
    <row r="29" spans="1:20" ht="15" customHeight="1" x14ac:dyDescent="0.3">
      <c r="A29" s="1"/>
      <c r="B29" s="11" t="s">
        <v>8</v>
      </c>
      <c r="C29" s="42">
        <f>C25+C26+C27+C28</f>
        <v>8755864</v>
      </c>
      <c r="D29" s="95"/>
      <c r="E29" s="105"/>
      <c r="F29" s="105"/>
      <c r="G29" s="105"/>
      <c r="H29" s="105"/>
      <c r="I29" s="105"/>
      <c r="J29" s="1"/>
      <c r="K29" s="118" t="s">
        <v>43</v>
      </c>
      <c r="L29" s="120">
        <v>131.13999999999999</v>
      </c>
      <c r="M29" s="124">
        <f t="shared" si="8"/>
        <v>1411.5909599999998</v>
      </c>
      <c r="N29" s="6"/>
      <c r="O29" s="6"/>
      <c r="P29" s="19"/>
      <c r="Q29" s="1"/>
      <c r="R29" s="1"/>
      <c r="S29" s="1"/>
      <c r="T29" s="1"/>
    </row>
    <row r="30" spans="1:20" ht="15" customHeight="1" x14ac:dyDescent="0.3">
      <c r="A30" s="1"/>
      <c r="B30" s="11" t="s">
        <v>9</v>
      </c>
      <c r="C30" s="42">
        <f>MROUND(C29*95%,1)</f>
        <v>8318071</v>
      </c>
      <c r="D30" s="147"/>
      <c r="E30" s="147"/>
      <c r="F30" s="147"/>
      <c r="G30" s="147"/>
      <c r="H30" s="147"/>
      <c r="I30" s="147"/>
      <c r="J30" s="19"/>
      <c r="L30" s="146"/>
      <c r="M30" s="146"/>
      <c r="N30" s="146"/>
      <c r="O30" s="146"/>
      <c r="P30" s="146"/>
      <c r="Q30" s="19"/>
      <c r="R30" s="19"/>
      <c r="S30" s="19"/>
      <c r="T30" s="1"/>
    </row>
    <row r="31" spans="1:20" ht="15" customHeight="1" x14ac:dyDescent="0.3">
      <c r="A31" s="1"/>
      <c r="B31" s="11" t="s">
        <v>10</v>
      </c>
      <c r="C31" s="42">
        <f>MROUND(C29*80%,1)</f>
        <v>7004691</v>
      </c>
      <c r="D31" s="42"/>
      <c r="E31" s="137" t="s">
        <v>59</v>
      </c>
      <c r="F31" s="138"/>
      <c r="G31" s="138"/>
      <c r="H31" s="139"/>
      <c r="I31" s="100"/>
      <c r="J31" s="54"/>
      <c r="K31" s="54"/>
      <c r="L31" s="19"/>
      <c r="M31" s="19"/>
      <c r="N31" s="19"/>
      <c r="O31" s="58"/>
      <c r="P31" s="58"/>
      <c r="Q31" s="19"/>
      <c r="R31" s="19"/>
      <c r="S31" s="19"/>
      <c r="T31" s="1"/>
    </row>
    <row r="32" spans="1:20" ht="15" customHeight="1" x14ac:dyDescent="0.3">
      <c r="A32" s="1"/>
      <c r="B32" s="11" t="s">
        <v>23</v>
      </c>
      <c r="C32" s="42">
        <f>O12</f>
        <v>2540864</v>
      </c>
      <c r="D32" s="48"/>
      <c r="E32" s="132" t="s">
        <v>54</v>
      </c>
      <c r="F32" s="132">
        <v>1056</v>
      </c>
      <c r="G32" s="108"/>
      <c r="H32" s="108"/>
      <c r="I32" s="100"/>
      <c r="J32" s="80"/>
      <c r="K32" s="81"/>
      <c r="L32" s="19"/>
      <c r="M32" s="81"/>
      <c r="N32" s="19"/>
      <c r="O32" s="81"/>
      <c r="P32" s="19"/>
      <c r="Q32" s="19"/>
      <c r="R32" s="19"/>
      <c r="S32" s="19"/>
      <c r="T32" s="1"/>
    </row>
    <row r="33" spans="1:20" ht="16.5" x14ac:dyDescent="0.3">
      <c r="A33" s="1"/>
      <c r="B33" s="2"/>
      <c r="C33" s="48">
        <f>C32*0.85</f>
        <v>2159734.4</v>
      </c>
      <c r="D33" s="1"/>
      <c r="E33" s="128" t="s">
        <v>55</v>
      </c>
      <c r="F33" s="127">
        <v>1056</v>
      </c>
      <c r="G33" s="107"/>
      <c r="H33" s="107"/>
      <c r="I33" s="100"/>
      <c r="J33" s="82"/>
      <c r="K33" s="81"/>
      <c r="L33" s="83"/>
      <c r="M33" s="58"/>
      <c r="N33" s="83"/>
      <c r="O33" s="58"/>
      <c r="P33" s="58"/>
      <c r="Q33" s="19"/>
      <c r="R33" s="19"/>
      <c r="S33" s="19"/>
      <c r="T33" s="1"/>
    </row>
    <row r="34" spans="1:20" ht="16.5" x14ac:dyDescent="0.3">
      <c r="A34" s="1"/>
      <c r="B34" s="2"/>
      <c r="C34" s="1"/>
      <c r="D34" s="1"/>
      <c r="E34" s="129" t="s">
        <v>56</v>
      </c>
      <c r="F34" s="129">
        <v>560</v>
      </c>
      <c r="G34" s="130" t="s">
        <v>58</v>
      </c>
      <c r="H34" s="131">
        <v>195</v>
      </c>
      <c r="I34" s="100"/>
      <c r="J34" s="80"/>
      <c r="K34" s="81"/>
      <c r="L34" s="83"/>
      <c r="M34" s="58"/>
      <c r="N34" s="83"/>
      <c r="O34" s="58"/>
      <c r="P34" s="58"/>
      <c r="Q34" s="19"/>
      <c r="R34" s="19"/>
      <c r="S34" s="19"/>
      <c r="T34" s="1"/>
    </row>
    <row r="35" spans="1:20" ht="16.5" x14ac:dyDescent="0.3">
      <c r="A35" s="1"/>
      <c r="B35" s="2"/>
      <c r="C35" s="1"/>
      <c r="D35" s="1"/>
      <c r="E35" s="133" t="s">
        <v>57</v>
      </c>
      <c r="F35" s="133">
        <f>SUM(F32:F34)</f>
        <v>2672</v>
      </c>
      <c r="G35" s="97"/>
      <c r="H35" s="109"/>
      <c r="I35" s="100"/>
      <c r="J35" s="80"/>
      <c r="K35" s="81"/>
      <c r="L35" s="83"/>
      <c r="M35" s="58"/>
      <c r="N35" s="83"/>
      <c r="O35" s="84"/>
      <c r="P35" s="19"/>
      <c r="Q35" s="19"/>
      <c r="R35" s="19"/>
      <c r="S35" s="19"/>
      <c r="T35" s="1"/>
    </row>
    <row r="36" spans="1:20" ht="16.5" x14ac:dyDescent="0.3">
      <c r="A36" s="1"/>
      <c r="B36" s="2"/>
      <c r="C36" s="1"/>
      <c r="D36" s="1"/>
      <c r="E36" s="100"/>
      <c r="F36" s="99"/>
      <c r="G36" s="97"/>
      <c r="H36" s="110"/>
      <c r="I36" s="100"/>
      <c r="J36" s="82"/>
      <c r="K36" s="81"/>
      <c r="L36" s="83"/>
      <c r="M36" s="19"/>
      <c r="N36" s="85"/>
      <c r="O36" s="84"/>
      <c r="P36" s="19"/>
      <c r="Q36" s="19"/>
      <c r="R36" s="19"/>
      <c r="S36" s="85"/>
      <c r="T36" s="1"/>
    </row>
    <row r="37" spans="1:20" ht="16.5" x14ac:dyDescent="0.3">
      <c r="A37" s="1"/>
      <c r="B37" s="2"/>
      <c r="C37" s="1"/>
      <c r="D37" s="1"/>
      <c r="E37" s="99"/>
      <c r="F37" s="99"/>
      <c r="G37" s="101"/>
      <c r="H37" s="75"/>
      <c r="I37" s="111"/>
      <c r="J37" s="80"/>
      <c r="K37" s="81"/>
      <c r="L37" s="83"/>
      <c r="M37" s="19"/>
      <c r="N37" s="83"/>
      <c r="O37" s="84"/>
      <c r="P37" s="19"/>
      <c r="Q37" s="19"/>
      <c r="R37" s="19"/>
      <c r="S37" s="19"/>
      <c r="T37" s="1"/>
    </row>
    <row r="38" spans="1:20" ht="16.5" x14ac:dyDescent="0.3">
      <c r="A38" s="1"/>
      <c r="B38" s="2"/>
      <c r="C38" s="1"/>
      <c r="D38" s="74"/>
      <c r="E38" s="100"/>
      <c r="F38" s="100"/>
      <c r="G38" s="100"/>
      <c r="H38" s="75"/>
      <c r="I38" s="75"/>
      <c r="J38" s="80"/>
      <c r="K38" s="81"/>
      <c r="L38" s="83"/>
      <c r="M38" s="19"/>
      <c r="N38" s="83"/>
      <c r="O38" s="84"/>
      <c r="P38" s="19"/>
      <c r="Q38" s="19"/>
      <c r="R38" s="19"/>
      <c r="S38" s="19"/>
      <c r="T38" s="1"/>
    </row>
    <row r="39" spans="1:20" ht="16.5" x14ac:dyDescent="0.3">
      <c r="A39" s="1"/>
      <c r="B39" s="2"/>
      <c r="C39" s="1"/>
      <c r="D39" s="1"/>
      <c r="E39" s="1"/>
      <c r="F39" s="102"/>
      <c r="G39" s="112"/>
      <c r="H39" s="75"/>
      <c r="I39" s="75"/>
      <c r="J39" s="82"/>
      <c r="K39" s="81"/>
      <c r="L39" s="83"/>
      <c r="M39" s="86"/>
      <c r="N39" s="83"/>
      <c r="O39" s="87"/>
      <c r="P39" s="83"/>
      <c r="Q39" s="19"/>
      <c r="R39" s="19"/>
      <c r="S39" s="19"/>
      <c r="T39" s="1"/>
    </row>
    <row r="40" spans="1:20" ht="16.5" x14ac:dyDescent="0.3">
      <c r="A40" s="1"/>
      <c r="B40" s="2"/>
      <c r="C40" s="1"/>
      <c r="D40" s="79"/>
      <c r="E40" s="1"/>
      <c r="F40" s="6"/>
      <c r="G40" s="6"/>
      <c r="H40" s="19"/>
      <c r="I40" s="19"/>
      <c r="J40" s="54"/>
      <c r="K40" s="88"/>
      <c r="L40" s="89"/>
      <c r="M40" s="19"/>
      <c r="N40" s="90"/>
      <c r="O40" s="84"/>
      <c r="P40" s="19"/>
      <c r="Q40" s="19"/>
      <c r="R40" s="85"/>
      <c r="S40" s="85"/>
      <c r="T40" s="1"/>
    </row>
    <row r="41" spans="1:20" ht="16.5" x14ac:dyDescent="0.3">
      <c r="A41" s="1"/>
      <c r="B41" s="2"/>
      <c r="C41" s="1"/>
      <c r="D41" s="1"/>
      <c r="E41" s="1"/>
      <c r="F41" s="6"/>
      <c r="G41" s="6"/>
      <c r="H41" s="91"/>
      <c r="I41" s="19"/>
      <c r="J41" s="1"/>
      <c r="K41" s="6"/>
      <c r="L41" s="77"/>
      <c r="M41" s="6"/>
      <c r="N41" s="6"/>
      <c r="O41" s="25"/>
      <c r="P41" s="1"/>
      <c r="Q41" s="1"/>
      <c r="R41" s="1"/>
      <c r="S41" s="1"/>
      <c r="T41" s="1"/>
    </row>
    <row r="42" spans="1:20" ht="16.5" x14ac:dyDescent="0.3">
      <c r="A42" s="1"/>
      <c r="B42" s="2"/>
      <c r="C42" s="1"/>
      <c r="D42" s="1"/>
      <c r="E42" s="1"/>
      <c r="F42" s="6"/>
      <c r="G42" s="6"/>
      <c r="H42" s="58"/>
      <c r="I42" s="19"/>
      <c r="J42" s="50"/>
      <c r="K42" s="76"/>
      <c r="L42" s="77"/>
      <c r="M42" s="6"/>
      <c r="N42" s="6"/>
      <c r="O42" s="6"/>
      <c r="P42" s="1"/>
      <c r="Q42" s="1"/>
      <c r="R42" s="1"/>
      <c r="S42" s="1"/>
      <c r="T42" s="1"/>
    </row>
    <row r="43" spans="1:20" ht="16.5" x14ac:dyDescent="0.3">
      <c r="A43" s="1"/>
      <c r="B43" s="2"/>
      <c r="C43" s="1"/>
      <c r="D43" s="1"/>
      <c r="E43" s="1"/>
      <c r="F43" s="6"/>
      <c r="G43" s="6"/>
      <c r="H43" s="57"/>
      <c r="I43" s="57"/>
      <c r="J43" s="50"/>
      <c r="K43" s="78"/>
      <c r="L43" s="77"/>
      <c r="M43" s="6"/>
      <c r="N43" s="6"/>
      <c r="O43" s="6"/>
      <c r="P43" s="1"/>
      <c r="Q43" s="1"/>
      <c r="R43" s="1"/>
      <c r="S43" s="1"/>
      <c r="T43" s="1"/>
    </row>
    <row r="44" spans="1:20" ht="16.5" x14ac:dyDescent="0.3">
      <c r="A44" s="1"/>
      <c r="B44" s="1"/>
      <c r="C44" s="1"/>
      <c r="D44" s="74"/>
      <c r="E44" s="79"/>
      <c r="F44" s="6"/>
      <c r="G44" s="55"/>
      <c r="H44" s="57"/>
      <c r="I44" s="57"/>
      <c r="J44" s="50"/>
      <c r="K44" s="6"/>
      <c r="L44" s="18"/>
      <c r="M44" s="6"/>
      <c r="N44" s="6"/>
      <c r="O44" s="6"/>
      <c r="P44" s="1"/>
      <c r="Q44" s="1"/>
      <c r="R44" s="1"/>
      <c r="S44" s="1"/>
      <c r="T44" s="1"/>
    </row>
    <row r="45" spans="1:20" ht="16.5" x14ac:dyDescent="0.3">
      <c r="A45" s="1"/>
      <c r="B45" s="1"/>
      <c r="C45" s="1"/>
      <c r="D45" s="1"/>
      <c r="E45" s="1"/>
      <c r="F45" s="6"/>
      <c r="H45" s="69"/>
      <c r="I45" s="75"/>
      <c r="J45" s="50"/>
      <c r="K45" s="76"/>
      <c r="L45" s="77"/>
      <c r="M45" s="6"/>
      <c r="N45" s="6"/>
      <c r="O45" s="6"/>
      <c r="P45" s="1"/>
      <c r="Q45" s="1"/>
      <c r="R45" s="1"/>
      <c r="S45" s="1"/>
      <c r="T45" s="1"/>
    </row>
    <row r="46" spans="1:20" ht="16.5" x14ac:dyDescent="0.3">
      <c r="A46" s="1"/>
      <c r="B46" s="1"/>
      <c r="C46" s="1"/>
      <c r="D46" s="1"/>
      <c r="E46" s="1"/>
      <c r="F46" s="6"/>
      <c r="G46" s="55"/>
      <c r="H46" s="57"/>
      <c r="I46" s="57"/>
      <c r="J46" s="50"/>
      <c r="K46" s="6"/>
      <c r="L46" s="1"/>
      <c r="M46" s="6"/>
      <c r="N46" s="6"/>
      <c r="O46" s="6"/>
      <c r="P46" s="1"/>
      <c r="Q46" s="1"/>
      <c r="R46" s="1"/>
      <c r="S46" s="1"/>
      <c r="T46" s="1"/>
    </row>
    <row r="47" spans="1:20" ht="16.5" x14ac:dyDescent="0.3">
      <c r="A47" s="1"/>
      <c r="B47" s="1"/>
      <c r="C47" s="1"/>
      <c r="D47" s="1"/>
      <c r="E47" s="1"/>
      <c r="F47" s="6"/>
      <c r="G47" s="55"/>
      <c r="H47" s="57"/>
      <c r="I47" s="57"/>
      <c r="J47" s="50"/>
      <c r="K47" s="6"/>
      <c r="L47" s="1"/>
      <c r="M47" s="6"/>
      <c r="N47" s="6"/>
      <c r="O47" s="6"/>
      <c r="P47" s="1"/>
      <c r="Q47" s="1"/>
      <c r="R47" s="1"/>
      <c r="S47" s="1"/>
      <c r="T47" s="1"/>
    </row>
    <row r="48" spans="1:20" ht="16.5" x14ac:dyDescent="0.3">
      <c r="A48" s="1"/>
      <c r="B48" s="1"/>
      <c r="C48" s="1"/>
      <c r="D48" s="1"/>
      <c r="E48" s="1"/>
      <c r="F48" s="6"/>
      <c r="G48" s="55"/>
      <c r="H48" s="57"/>
      <c r="I48" s="57"/>
      <c r="J48" s="50"/>
      <c r="K48" s="6"/>
      <c r="L48" s="1"/>
      <c r="M48" s="6"/>
      <c r="N48" s="6"/>
      <c r="O48" s="6"/>
      <c r="P48" s="1"/>
      <c r="Q48" s="1"/>
      <c r="R48" s="1"/>
      <c r="S48" s="1"/>
      <c r="T48" s="1"/>
    </row>
    <row r="49" spans="1:20" ht="16.5" x14ac:dyDescent="0.3">
      <c r="A49" s="1"/>
      <c r="B49" s="1"/>
      <c r="C49" s="1"/>
      <c r="D49" s="1"/>
      <c r="E49" s="1"/>
      <c r="F49" s="6"/>
      <c r="G49" s="55"/>
      <c r="H49" s="57"/>
      <c r="I49" s="57"/>
      <c r="J49" s="50"/>
      <c r="K49" s="6"/>
      <c r="L49" s="1"/>
      <c r="M49" s="6"/>
      <c r="N49" s="6"/>
      <c r="O49" s="6"/>
      <c r="P49" s="1"/>
      <c r="Q49" s="1"/>
      <c r="R49" s="1"/>
      <c r="S49" s="1"/>
      <c r="T49" s="1"/>
    </row>
    <row r="50" spans="1:20" ht="16.5" x14ac:dyDescent="0.3">
      <c r="A50" s="1"/>
      <c r="B50" s="1"/>
      <c r="C50" s="1"/>
      <c r="D50" s="1"/>
      <c r="E50" s="1"/>
      <c r="F50" s="6"/>
      <c r="G50" s="6"/>
      <c r="H50" s="6"/>
      <c r="I50" s="6"/>
      <c r="J50" s="50"/>
      <c r="K50" s="6"/>
      <c r="L50" s="1"/>
      <c r="M50" s="6"/>
      <c r="N50" s="6"/>
      <c r="O50" s="6"/>
      <c r="P50" s="1"/>
      <c r="Q50" s="1"/>
      <c r="R50" s="1"/>
      <c r="S50" s="1"/>
      <c r="T50" s="1"/>
    </row>
    <row r="51" spans="1:20" ht="16.5" x14ac:dyDescent="0.3">
      <c r="A51" s="1"/>
      <c r="B51" s="1"/>
      <c r="C51" s="1"/>
      <c r="D51" s="1"/>
      <c r="E51" s="1"/>
      <c r="F51" s="6"/>
      <c r="G51" s="6"/>
      <c r="H51" s="6"/>
      <c r="I51" s="6"/>
      <c r="J51" s="50"/>
      <c r="K51" s="6"/>
      <c r="L51" s="1"/>
      <c r="M51" s="6"/>
      <c r="N51" s="6"/>
      <c r="O51" s="6"/>
      <c r="P51" s="1"/>
      <c r="Q51" s="1"/>
      <c r="R51" s="1"/>
      <c r="S51" s="1"/>
      <c r="T51" s="1"/>
    </row>
    <row r="52" spans="1:20" ht="16.5" x14ac:dyDescent="0.3">
      <c r="A52" s="1"/>
      <c r="B52" s="1"/>
      <c r="C52" s="1"/>
      <c r="D52" s="1"/>
      <c r="E52" s="1"/>
      <c r="F52" s="6"/>
      <c r="G52" s="6"/>
      <c r="H52" s="6"/>
      <c r="I52" s="6"/>
      <c r="J52" s="68"/>
      <c r="K52" s="6"/>
      <c r="L52" s="1"/>
      <c r="M52" s="6"/>
      <c r="N52" s="6"/>
      <c r="O52" s="6"/>
      <c r="P52" s="1"/>
      <c r="Q52" s="1"/>
      <c r="R52" s="1"/>
      <c r="S52" s="1"/>
      <c r="T52" s="1"/>
    </row>
    <row r="53" spans="1:20" ht="16.5" x14ac:dyDescent="0.3">
      <c r="A53" s="1"/>
      <c r="B53" s="1"/>
      <c r="C53" s="1"/>
      <c r="D53" s="1"/>
      <c r="E53" s="1"/>
      <c r="F53" s="6"/>
      <c r="G53" s="6"/>
      <c r="H53" s="6"/>
      <c r="I53" s="6"/>
      <c r="J53" s="1"/>
      <c r="K53" s="6"/>
      <c r="L53" s="1"/>
      <c r="M53" s="6"/>
      <c r="N53" s="6"/>
      <c r="O53" s="6"/>
      <c r="P53" s="1"/>
      <c r="Q53" s="1"/>
      <c r="R53" s="1"/>
      <c r="S53" s="1"/>
      <c r="T53" s="1"/>
    </row>
    <row r="54" spans="1:20" ht="16.5" x14ac:dyDescent="0.3">
      <c r="A54" s="1"/>
      <c r="B54" s="1"/>
      <c r="C54" s="1"/>
      <c r="D54" s="1"/>
      <c r="E54" s="1"/>
      <c r="F54" s="6"/>
      <c r="G54" s="6"/>
      <c r="H54" s="6"/>
      <c r="I54" s="6"/>
      <c r="J54" s="49"/>
      <c r="K54" s="6"/>
      <c r="L54" s="1"/>
      <c r="M54" s="6"/>
      <c r="N54" s="6"/>
      <c r="O54" s="6"/>
      <c r="P54" s="1"/>
      <c r="Q54" s="1"/>
      <c r="R54" s="1"/>
      <c r="S54" s="1"/>
      <c r="T54" s="1"/>
    </row>
    <row r="55" spans="1:20" ht="16.5" x14ac:dyDescent="0.3">
      <c r="A55" s="1"/>
      <c r="B55" s="1"/>
      <c r="C55" s="1"/>
      <c r="D55" s="1"/>
      <c r="E55" s="1"/>
      <c r="F55" s="6"/>
      <c r="G55" s="6"/>
      <c r="H55" s="58"/>
      <c r="I55" s="56"/>
      <c r="J55" s="1"/>
      <c r="K55" s="6"/>
      <c r="L55" s="1"/>
      <c r="M55" s="6"/>
      <c r="N55" s="6"/>
      <c r="O55" s="6"/>
      <c r="P55" s="1"/>
      <c r="Q55" s="1"/>
      <c r="R55" s="1"/>
      <c r="S55" s="1"/>
      <c r="T55" s="1"/>
    </row>
    <row r="56" spans="1:20" ht="16.5" x14ac:dyDescent="0.3">
      <c r="A56" s="1"/>
      <c r="B56" s="1"/>
      <c r="C56" s="1"/>
      <c r="D56" s="1"/>
      <c r="E56" s="1"/>
      <c r="F56" s="26"/>
      <c r="G56" s="6"/>
      <c r="H56" s="57"/>
      <c r="I56" s="57"/>
      <c r="J56" s="50"/>
      <c r="K56" s="51"/>
      <c r="L56" s="1"/>
      <c r="M56" s="6"/>
      <c r="N56" s="6"/>
      <c r="O56" s="6"/>
      <c r="P56" s="1"/>
      <c r="Q56" s="1"/>
      <c r="R56" s="1"/>
      <c r="S56" s="1"/>
      <c r="T56" s="1"/>
    </row>
    <row r="57" spans="1:20" ht="16.5" x14ac:dyDescent="0.3">
      <c r="A57" s="1"/>
      <c r="B57" s="1"/>
      <c r="C57" s="1"/>
      <c r="D57" s="1"/>
      <c r="E57" s="1"/>
      <c r="F57" s="25"/>
      <c r="G57" s="6"/>
      <c r="H57" s="57"/>
      <c r="I57" s="57"/>
      <c r="J57" s="50"/>
      <c r="K57" s="52"/>
      <c r="L57" s="1"/>
      <c r="M57" s="6"/>
      <c r="N57" s="6"/>
      <c r="O57" s="6"/>
      <c r="P57" s="1"/>
      <c r="Q57" s="1"/>
      <c r="R57" s="1"/>
      <c r="S57" s="1"/>
      <c r="T57" s="1"/>
    </row>
    <row r="58" spans="1:20" ht="16.5" x14ac:dyDescent="0.3">
      <c r="A58" s="1"/>
      <c r="B58" s="1"/>
      <c r="C58" s="1"/>
      <c r="D58" s="1"/>
      <c r="E58" s="1"/>
      <c r="F58" s="25"/>
      <c r="G58" s="55"/>
      <c r="H58" s="57"/>
      <c r="I58" s="57"/>
      <c r="J58" s="50"/>
      <c r="K58" s="6"/>
      <c r="L58" s="1"/>
      <c r="M58" s="6"/>
      <c r="N58" s="6"/>
      <c r="O58" s="6"/>
      <c r="P58" s="1"/>
      <c r="Q58" s="1"/>
      <c r="R58" s="1"/>
      <c r="S58" s="1"/>
      <c r="T58" s="1"/>
    </row>
    <row r="59" spans="1:20" ht="16.5" x14ac:dyDescent="0.3">
      <c r="A59" s="1"/>
      <c r="B59" s="1"/>
      <c r="C59" s="1"/>
      <c r="D59" s="1"/>
      <c r="E59" s="1"/>
      <c r="F59" s="25"/>
      <c r="G59" s="55"/>
      <c r="H59" s="57"/>
      <c r="I59" s="57"/>
      <c r="J59" s="50"/>
      <c r="K59" s="6"/>
      <c r="L59" s="1"/>
      <c r="M59" s="6"/>
      <c r="N59" s="6"/>
      <c r="O59" s="6"/>
      <c r="P59" s="1"/>
      <c r="Q59" s="1"/>
      <c r="R59" s="1"/>
      <c r="S59" s="1"/>
      <c r="T59" s="1"/>
    </row>
    <row r="60" spans="1:20" ht="16.5" x14ac:dyDescent="0.3">
      <c r="A60" s="1"/>
      <c r="B60" s="1"/>
      <c r="C60" s="1"/>
      <c r="D60" s="1"/>
      <c r="E60" s="1"/>
      <c r="F60" s="25"/>
      <c r="G60" s="55"/>
      <c r="H60" s="57"/>
      <c r="I60" s="57"/>
      <c r="J60" s="50"/>
      <c r="K60" s="6"/>
      <c r="L60" s="1"/>
      <c r="M60" s="6"/>
      <c r="N60" s="6"/>
      <c r="O60" s="6">
        <v>1000</v>
      </c>
      <c r="P60" s="1"/>
      <c r="Q60" s="1"/>
      <c r="R60" s="1"/>
      <c r="S60" s="1"/>
      <c r="T60" s="1"/>
    </row>
    <row r="61" spans="1:20" ht="16.5" x14ac:dyDescent="0.3">
      <c r="A61" s="1"/>
      <c r="B61" s="1"/>
      <c r="C61" s="1"/>
      <c r="D61" s="1"/>
      <c r="E61" s="1"/>
      <c r="F61" s="25"/>
      <c r="G61" s="55"/>
      <c r="H61" s="57"/>
      <c r="I61" s="57"/>
      <c r="J61" s="50"/>
      <c r="K61" s="6"/>
      <c r="L61" s="1"/>
      <c r="M61" s="6"/>
      <c r="N61" s="6"/>
      <c r="O61" s="6">
        <f>O60*112%</f>
        <v>1120</v>
      </c>
      <c r="P61" s="1"/>
      <c r="Q61" s="1"/>
      <c r="R61" s="1"/>
      <c r="S61" s="1"/>
      <c r="T61" s="1"/>
    </row>
    <row r="62" spans="1:20" ht="16.5" x14ac:dyDescent="0.3">
      <c r="A62" s="1"/>
      <c r="B62" s="1"/>
      <c r="C62" s="1"/>
      <c r="D62" s="1"/>
      <c r="E62" s="1"/>
      <c r="F62" s="25"/>
      <c r="G62" s="55"/>
      <c r="H62" s="57"/>
      <c r="I62" s="57"/>
      <c r="J62" s="50"/>
      <c r="K62" s="6"/>
      <c r="L62" s="1"/>
      <c r="M62" s="6"/>
      <c r="N62" s="6"/>
      <c r="O62" s="6">
        <f>O61*130%</f>
        <v>1456</v>
      </c>
      <c r="P62" s="1"/>
      <c r="Q62" s="1"/>
      <c r="R62" s="1"/>
      <c r="S62" s="1"/>
      <c r="T62" s="1"/>
    </row>
    <row r="63" spans="1:20" ht="16.5" x14ac:dyDescent="0.3">
      <c r="A63" s="1"/>
      <c r="B63" s="1"/>
      <c r="C63" s="1"/>
      <c r="D63" s="1"/>
      <c r="E63" s="1"/>
      <c r="F63" s="25"/>
      <c r="G63" s="49"/>
      <c r="H63" s="57"/>
      <c r="I63" s="57"/>
      <c r="J63" s="53"/>
      <c r="K63" s="6"/>
      <c r="L63" s="1"/>
      <c r="M63" s="6"/>
      <c r="N63" s="6"/>
      <c r="O63" s="6"/>
      <c r="P63" s="1"/>
      <c r="Q63" s="1"/>
      <c r="R63" s="1"/>
      <c r="S63" s="1"/>
      <c r="T63" s="1"/>
    </row>
    <row r="64" spans="1:20" ht="16.5" x14ac:dyDescent="0.3">
      <c r="A64" s="1"/>
      <c r="B64" s="1"/>
      <c r="C64" s="1"/>
      <c r="D64" s="1"/>
      <c r="E64" s="1"/>
      <c r="F64" s="25"/>
      <c r="G64" s="6"/>
      <c r="H64" s="6"/>
      <c r="I64" s="6"/>
      <c r="J64" s="50"/>
      <c r="K64" s="6"/>
      <c r="L64" s="1"/>
      <c r="M64" s="6"/>
      <c r="N64" s="6"/>
      <c r="O64" s="6"/>
      <c r="P64" s="1"/>
      <c r="Q64" s="1"/>
      <c r="R64" s="1"/>
      <c r="S64" s="1"/>
      <c r="T64" s="1"/>
    </row>
  </sheetData>
  <mergeCells count="6">
    <mergeCell ref="E31:H31"/>
    <mergeCell ref="F24:I24"/>
    <mergeCell ref="B14:C14"/>
    <mergeCell ref="B19:C19"/>
    <mergeCell ref="L30:P30"/>
    <mergeCell ref="D30:I30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zoomScale="70" zoomScaleNormal="70" workbookViewId="0">
      <selection activeCell="AC51" sqref="AC51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Calculation</vt:lpstr>
      <vt:lpstr>Sheet1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akhilesh Yadav</cp:lastModifiedBy>
  <dcterms:created xsi:type="dcterms:W3CDTF">2014-10-16T12:20:47Z</dcterms:created>
  <dcterms:modified xsi:type="dcterms:W3CDTF">2023-12-19T08:12:13Z</dcterms:modified>
</cp:coreProperties>
</file>